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024"/>
  <workbookPr autoCompressPictures="0"/>
  <bookViews>
    <workbookView xWindow="0" yWindow="0" windowWidth="28800" windowHeight="16600" activeTab="1"/>
  </bookViews>
  <sheets>
    <sheet name="Anexo II - Consolidado" sheetId="2" r:id="rId1"/>
    <sheet name="Sheet1" sheetId="3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7" i="3" l="1"/>
  <c r="D37" i="3"/>
  <c r="B37" i="3"/>
  <c r="K131" i="2"/>
  <c r="K129" i="2"/>
  <c r="K128" i="2"/>
  <c r="J104" i="2"/>
  <c r="P104" i="2"/>
  <c r="P115" i="2"/>
  <c r="J115" i="2"/>
  <c r="D115" i="2"/>
  <c r="D126" i="2"/>
  <c r="J126" i="2"/>
  <c r="P126" i="2"/>
  <c r="U97" i="2"/>
  <c r="K104" i="2"/>
  <c r="Q104" i="2"/>
  <c r="Q115" i="2"/>
  <c r="K115" i="2"/>
  <c r="E115" i="2"/>
  <c r="E126" i="2"/>
  <c r="K126" i="2"/>
  <c r="Q126" i="2"/>
  <c r="U96" i="2"/>
  <c r="L104" i="2"/>
  <c r="R104" i="2"/>
  <c r="L115" i="2"/>
  <c r="F115" i="2"/>
  <c r="F126" i="2"/>
  <c r="L126" i="2"/>
  <c r="R126" i="2"/>
  <c r="U95" i="2"/>
  <c r="L92" i="2"/>
  <c r="K92" i="2"/>
  <c r="J92" i="2"/>
  <c r="D92" i="2"/>
  <c r="E92" i="2"/>
  <c r="F92" i="2"/>
  <c r="D36" i="2"/>
  <c r="D38" i="2"/>
  <c r="D42" i="2"/>
  <c r="D44" i="2"/>
  <c r="J36" i="2"/>
  <c r="J37" i="2"/>
  <c r="J38" i="2"/>
  <c r="J40" i="2"/>
  <c r="J41" i="2"/>
  <c r="J44" i="2"/>
  <c r="P56" i="2"/>
  <c r="J50" i="2"/>
  <c r="J56" i="2"/>
  <c r="D52" i="2"/>
  <c r="D53" i="2"/>
  <c r="D54" i="2"/>
  <c r="D56" i="2"/>
  <c r="D60" i="2"/>
  <c r="D62" i="2"/>
  <c r="D63" i="2"/>
  <c r="D68" i="2"/>
  <c r="P63" i="2"/>
  <c r="P68" i="2"/>
  <c r="P80" i="2"/>
  <c r="D74" i="2"/>
  <c r="D80" i="2"/>
  <c r="P44" i="2"/>
  <c r="U49" i="2"/>
  <c r="E38" i="2"/>
  <c r="E42" i="2"/>
  <c r="E44" i="2"/>
  <c r="K44" i="2"/>
  <c r="Q56" i="2"/>
  <c r="K50" i="2"/>
  <c r="K56" i="2"/>
  <c r="E52" i="2"/>
  <c r="E53" i="2"/>
  <c r="E54" i="2"/>
  <c r="E56" i="2"/>
  <c r="E62" i="2"/>
  <c r="E63" i="2"/>
  <c r="E68" i="2"/>
  <c r="Q63" i="2"/>
  <c r="Q68" i="2"/>
  <c r="E80" i="2"/>
  <c r="K80" i="2"/>
  <c r="Q80" i="2"/>
  <c r="Q44" i="2"/>
  <c r="U48" i="2"/>
  <c r="F40" i="2"/>
  <c r="F41" i="2"/>
  <c r="F42" i="2"/>
  <c r="F44" i="2"/>
  <c r="L36" i="2"/>
  <c r="L44" i="2"/>
  <c r="R51" i="2"/>
  <c r="R56" i="2"/>
  <c r="L48" i="2"/>
  <c r="L56" i="2"/>
  <c r="F56" i="2"/>
  <c r="F63" i="2"/>
  <c r="F68" i="2"/>
  <c r="R62" i="2"/>
  <c r="R68" i="2"/>
  <c r="F80" i="2"/>
  <c r="L80" i="2"/>
  <c r="R80" i="2"/>
  <c r="R44" i="2"/>
  <c r="U47" i="2"/>
  <c r="D11" i="2"/>
  <c r="J11" i="2"/>
  <c r="P11" i="2"/>
  <c r="D22" i="2"/>
  <c r="J22" i="2"/>
  <c r="P22" i="2"/>
  <c r="D33" i="2"/>
  <c r="J25" i="2"/>
  <c r="J26" i="2"/>
  <c r="J27" i="2"/>
  <c r="J28" i="2"/>
  <c r="J29" i="2"/>
  <c r="J30" i="2"/>
  <c r="J31" i="2"/>
  <c r="J33" i="2"/>
  <c r="P25" i="2"/>
  <c r="P26" i="2"/>
  <c r="P27" i="2"/>
  <c r="P28" i="2"/>
  <c r="P31" i="2"/>
  <c r="P32" i="2"/>
  <c r="P33" i="2"/>
  <c r="U4" i="2"/>
  <c r="E11" i="2"/>
  <c r="K11" i="2"/>
  <c r="Q11" i="2"/>
  <c r="E22" i="2"/>
  <c r="K22" i="2"/>
  <c r="Q22" i="2"/>
  <c r="E33" i="2"/>
  <c r="K25" i="2"/>
  <c r="K26" i="2"/>
  <c r="K27" i="2"/>
  <c r="K28" i="2"/>
  <c r="K29" i="2"/>
  <c r="K30" i="2"/>
  <c r="K31" i="2"/>
  <c r="K33" i="2"/>
  <c r="Q25" i="2"/>
  <c r="Q26" i="2"/>
  <c r="Q27" i="2"/>
  <c r="Q28" i="2"/>
  <c r="Q31" i="2"/>
  <c r="Q32" i="2"/>
  <c r="Q33" i="2"/>
  <c r="U3" i="2"/>
  <c r="F3" i="2"/>
  <c r="F4" i="2"/>
  <c r="F5" i="2"/>
  <c r="F6" i="2"/>
  <c r="F7" i="2"/>
  <c r="F8" i="2"/>
  <c r="F9" i="2"/>
  <c r="F10" i="2"/>
  <c r="F11" i="2"/>
  <c r="L3" i="2"/>
  <c r="L4" i="2"/>
  <c r="L5" i="2"/>
  <c r="L6" i="2"/>
  <c r="L7" i="2"/>
  <c r="L8" i="2"/>
  <c r="L9" i="2"/>
  <c r="L10" i="2"/>
  <c r="L11" i="2"/>
  <c r="R3" i="2"/>
  <c r="R4" i="2"/>
  <c r="R5" i="2"/>
  <c r="R6" i="2"/>
  <c r="R7" i="2"/>
  <c r="R8" i="2"/>
  <c r="R9" i="2"/>
  <c r="R10" i="2"/>
  <c r="R11" i="2"/>
  <c r="F14" i="2"/>
  <c r="F15" i="2"/>
  <c r="F16" i="2"/>
  <c r="F17" i="2"/>
  <c r="F18" i="2"/>
  <c r="F19" i="2"/>
  <c r="F20" i="2"/>
  <c r="F21" i="2"/>
  <c r="F22" i="2"/>
  <c r="L14" i="2"/>
  <c r="L15" i="2"/>
  <c r="L16" i="2"/>
  <c r="L17" i="2"/>
  <c r="L18" i="2"/>
  <c r="L19" i="2"/>
  <c r="L20" i="2"/>
  <c r="L21" i="2"/>
  <c r="L22" i="2"/>
  <c r="R14" i="2"/>
  <c r="R15" i="2"/>
  <c r="R16" i="2"/>
  <c r="R17" i="2"/>
  <c r="R18" i="2"/>
  <c r="R19" i="2"/>
  <c r="R20" i="2"/>
  <c r="R21" i="2"/>
  <c r="R22" i="2"/>
  <c r="F25" i="2"/>
  <c r="F26" i="2"/>
  <c r="F27" i="2"/>
  <c r="F28" i="2"/>
  <c r="F29" i="2"/>
  <c r="F30" i="2"/>
  <c r="F31" i="2"/>
  <c r="F32" i="2"/>
  <c r="F33" i="2"/>
  <c r="L25" i="2"/>
  <c r="L26" i="2"/>
  <c r="L27" i="2"/>
  <c r="L28" i="2"/>
  <c r="L29" i="2"/>
  <c r="L30" i="2"/>
  <c r="L31" i="2"/>
  <c r="L32" i="2"/>
  <c r="L33" i="2"/>
  <c r="R25" i="2"/>
  <c r="R26" i="2"/>
  <c r="R27" i="2"/>
  <c r="R28" i="2"/>
  <c r="R29" i="2"/>
  <c r="R30" i="2"/>
  <c r="R31" i="2"/>
  <c r="R32" i="2"/>
  <c r="R33" i="2"/>
  <c r="U2" i="2"/>
</calcChain>
</file>

<file path=xl/sharedStrings.xml><?xml version="1.0" encoding="utf-8"?>
<sst xmlns="http://schemas.openxmlformats.org/spreadsheetml/2006/main" count="480" uniqueCount="58">
  <si>
    <t>Arbitragem</t>
  </si>
  <si>
    <t>Arbitral</t>
  </si>
  <si>
    <t>Triagem 1</t>
  </si>
  <si>
    <t>Triagem 2</t>
  </si>
  <si>
    <t>267, VII</t>
  </si>
  <si>
    <t>301, IX</t>
  </si>
  <si>
    <t>Cláusula compromissória</t>
  </si>
  <si>
    <t>a excluir</t>
  </si>
  <si>
    <t>TJMT</t>
  </si>
  <si>
    <t>Decisões mantidas</t>
  </si>
  <si>
    <t>Total de decisões</t>
  </si>
  <si>
    <t>Compromisso judicial arbitral</t>
  </si>
  <si>
    <t>Totais</t>
  </si>
  <si>
    <t>TJPA</t>
  </si>
  <si>
    <t>TJPB</t>
  </si>
  <si>
    <t>TJPE</t>
  </si>
  <si>
    <t>TJPI</t>
  </si>
  <si>
    <t>TJRN</t>
  </si>
  <si>
    <t>STJ</t>
  </si>
  <si>
    <t>STF</t>
  </si>
  <si>
    <t>TRF1</t>
  </si>
  <si>
    <t>TRF2</t>
  </si>
  <si>
    <t>TRF3</t>
  </si>
  <si>
    <t>TRF4</t>
  </si>
  <si>
    <t>TRF5</t>
  </si>
  <si>
    <t>TJSP</t>
  </si>
  <si>
    <t>TJRJ</t>
  </si>
  <si>
    <t>Excluídas</t>
  </si>
  <si>
    <t>TJGO</t>
  </si>
  <si>
    <t>TJAC</t>
  </si>
  <si>
    <t>TJAL</t>
  </si>
  <si>
    <t>TJAM</t>
  </si>
  <si>
    <t>TJBA</t>
  </si>
  <si>
    <t>TJDFT</t>
  </si>
  <si>
    <t>TJMA</t>
  </si>
  <si>
    <t>TJCE</t>
  </si>
  <si>
    <t>TJES</t>
  </si>
  <si>
    <t>TJMG</t>
  </si>
  <si>
    <t>TJRS</t>
  </si>
  <si>
    <t>TJPR</t>
  </si>
  <si>
    <t xml:space="preserve">Triagem 1 </t>
  </si>
  <si>
    <t>Mantidas</t>
  </si>
  <si>
    <t>TJRO</t>
  </si>
  <si>
    <t>TJRR</t>
  </si>
  <si>
    <t>TJSC</t>
  </si>
  <si>
    <t>TJSE</t>
  </si>
  <si>
    <t>TJTO</t>
  </si>
  <si>
    <t>TJMS</t>
  </si>
  <si>
    <t xml:space="preserve">Excluídas </t>
  </si>
  <si>
    <t>Total de decisões (Bloco 1)</t>
  </si>
  <si>
    <t>Total de decisões (Bloco 2)</t>
  </si>
  <si>
    <t>Total de Decisões (Bloco 3)</t>
  </si>
  <si>
    <t>Decisões a serem excluídas após busca de pertinência temática</t>
  </si>
  <si>
    <t>Total de decisões encontradas após duas triagens</t>
  </si>
  <si>
    <t>Total de decisões a serem analisadas (Banco de Dados Consolidado)</t>
  </si>
  <si>
    <t>Tabela Resumo</t>
  </si>
  <si>
    <t>Tribunal</t>
  </si>
  <si>
    <t>Decisões excluídas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</si>
</sst>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Verdana"/>
    </font>
    <font>
      <sz val="10"/>
      <color indexed="8"/>
      <name val="Helvetica"/>
    </font>
    <font>
      <sz val="11"/>
      <color indexed="8"/>
      <name val="Calibri"/>
    </font>
    <font>
      <sz val="12"/>
      <color rgb="FF00B0F0"/>
      <name val="Verdana"/>
      <family val="2"/>
    </font>
    <font>
      <sz val="11"/>
      <color rgb="FFFF0000"/>
      <name val="Calibri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medium">
        <color theme="0"/>
      </right>
      <top/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1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0">
    <xf numFmtId="0" fontId="0" fillId="0" borderId="0" xfId="0"/>
    <xf numFmtId="0" fontId="0" fillId="4" borderId="2" xfId="0" applyFill="1" applyBorder="1"/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3" fontId="0" fillId="3" borderId="6" xfId="0" applyNumberFormat="1" applyFill="1" applyBorder="1" applyAlignment="1">
      <alignment horizontal="center" vertical="center" wrapText="1"/>
    </xf>
    <xf numFmtId="0" fontId="0" fillId="4" borderId="6" xfId="0" applyFill="1" applyBorder="1"/>
    <xf numFmtId="0" fontId="0" fillId="4" borderId="7" xfId="0" applyFill="1" applyBorder="1"/>
    <xf numFmtId="0" fontId="0" fillId="4" borderId="9" xfId="0" applyFill="1" applyBorder="1"/>
    <xf numFmtId="0" fontId="0" fillId="3" borderId="11" xfId="0" applyFill="1" applyBorder="1" applyAlignment="1">
      <alignment horizontal="center" vertical="center" wrapText="1"/>
    </xf>
    <xf numFmtId="0" fontId="0" fillId="4" borderId="11" xfId="0" applyFill="1" applyBorder="1"/>
    <xf numFmtId="0" fontId="0" fillId="4" borderId="12" xfId="0" applyFill="1" applyBorder="1"/>
    <xf numFmtId="0" fontId="0" fillId="4" borderId="3" xfId="0" applyFill="1" applyBorder="1"/>
    <xf numFmtId="0" fontId="0" fillId="4" borderId="14" xfId="0" applyFill="1" applyBorder="1"/>
    <xf numFmtId="0" fontId="0" fillId="3" borderId="4" xfId="0" applyFill="1" applyBorder="1"/>
    <xf numFmtId="0" fontId="0" fillId="3" borderId="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4" borderId="18" xfId="0" applyFill="1" applyBorder="1"/>
    <xf numFmtId="0" fontId="0" fillId="4" borderId="19" xfId="0" applyFill="1" applyBorder="1"/>
    <xf numFmtId="3" fontId="0" fillId="3" borderId="26" xfId="0" applyNumberForma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6" fillId="3" borderId="1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3" fontId="6" fillId="3" borderId="26" xfId="0" applyNumberFormat="1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17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3" fontId="0" fillId="3" borderId="26" xfId="0" applyNumberFormat="1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 wrapText="1"/>
    </xf>
    <xf numFmtId="0" fontId="0" fillId="3" borderId="28" xfId="0" applyFill="1" applyBorder="1" applyAlignment="1">
      <alignment horizontal="center" vertical="center" wrapText="1"/>
    </xf>
    <xf numFmtId="0" fontId="0" fillId="3" borderId="26" xfId="0" applyFill="1" applyBorder="1" applyAlignment="1">
      <alignment horizontal="center" vertical="center" wrapText="1"/>
    </xf>
    <xf numFmtId="0" fontId="0" fillId="3" borderId="29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2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11" fillId="4" borderId="2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/>
    </xf>
    <xf numFmtId="0" fontId="0" fillId="3" borderId="30" xfId="0" applyFill="1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 wrapText="1"/>
    </xf>
    <xf numFmtId="0" fontId="0" fillId="5" borderId="0" xfId="0" applyFill="1"/>
    <xf numFmtId="0" fontId="6" fillId="5" borderId="0" xfId="0" applyFont="1" applyFill="1" applyAlignment="1">
      <alignment wrapText="1"/>
    </xf>
    <xf numFmtId="0" fontId="6" fillId="5" borderId="0" xfId="0" applyFont="1" applyFill="1"/>
    <xf numFmtId="0" fontId="6" fillId="5" borderId="0" xfId="0" applyFont="1" applyFill="1" applyAlignment="1"/>
    <xf numFmtId="0" fontId="0" fillId="3" borderId="33" xfId="0" applyFill="1" applyBorder="1"/>
    <xf numFmtId="0" fontId="4" fillId="4" borderId="34" xfId="0" applyFont="1" applyFill="1" applyBorder="1" applyAlignment="1">
      <alignment horizontal="center"/>
    </xf>
    <xf numFmtId="0" fontId="0" fillId="5" borderId="0" xfId="0" applyFill="1" applyBorder="1"/>
    <xf numFmtId="0" fontId="7" fillId="5" borderId="0" xfId="14" applyFill="1" applyAlignment="1"/>
    <xf numFmtId="0" fontId="9" fillId="5" borderId="0" xfId="14" applyNumberFormat="1" applyFont="1" applyFill="1" applyBorder="1" applyAlignment="1"/>
    <xf numFmtId="0" fontId="8" fillId="5" borderId="0" xfId="14" applyNumberFormat="1" applyFont="1" applyFill="1" applyAlignment="1">
      <alignment vertical="top" wrapText="1"/>
    </xf>
    <xf numFmtId="0" fontId="10" fillId="5" borderId="0" xfId="14" applyFont="1" applyFill="1" applyAlignment="1"/>
    <xf numFmtId="0" fontId="8" fillId="5" borderId="0" xfId="14" applyNumberFormat="1" applyFont="1" applyFill="1" applyBorder="1" applyAlignment="1">
      <alignment vertical="top" wrapText="1"/>
    </xf>
    <xf numFmtId="0" fontId="9" fillId="5" borderId="0" xfId="14" applyNumberFormat="1" applyFont="1" applyFill="1" applyBorder="1" applyAlignment="1">
      <alignment horizontal="center"/>
    </xf>
    <xf numFmtId="1" fontId="9" fillId="5" borderId="0" xfId="14" applyNumberFormat="1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9" fontId="5" fillId="5" borderId="0" xfId="1" applyFont="1" applyFill="1" applyBorder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39" xfId="0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23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6" fillId="2" borderId="35" xfId="0" applyFont="1" applyFill="1" applyBorder="1" applyAlignment="1">
      <alignment horizontal="left" vertical="center" wrapText="1"/>
    </xf>
    <xf numFmtId="0" fontId="6" fillId="2" borderId="36" xfId="0" applyFont="1" applyFill="1" applyBorder="1" applyAlignment="1">
      <alignment horizontal="left" vertical="center" wrapText="1"/>
    </xf>
    <xf numFmtId="0" fontId="6" fillId="2" borderId="38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40" xfId="0" applyFont="1" applyFill="1" applyBorder="1" applyAlignment="1">
      <alignment horizontal="left" vertical="center" wrapText="1"/>
    </xf>
    <xf numFmtId="0" fontId="6" fillId="2" borderId="41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/>
    </xf>
    <xf numFmtId="0" fontId="6" fillId="3" borderId="25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</cellXfs>
  <cellStyles count="215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Normal" xfId="0" builtinId="0"/>
    <cellStyle name="Normal 2" xfId="14"/>
    <cellStyle name="Percent" xfId="1" builtinId="5"/>
  </cellStyles>
  <dxfs count="7">
    <dxf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theme="0"/>
        </left>
        <right/>
        <top/>
        <bottom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medium">
          <color theme="0"/>
        </right>
        <top/>
        <bottom style="thin">
          <color theme="0"/>
        </bottom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border outline="0">
        <top style="medium">
          <color theme="0"/>
        </top>
      </border>
    </dxf>
  </dxfs>
  <tableStyles count="0" defaultTableStyle="TableStyleMedium9" defaultPivotStyle="PivotStyleLight16"/>
  <colors>
    <mruColors>
      <color rgb="FFF9F97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Table1" displayName="Table1" ref="A3:D37" headerRowCount="0" totalsRowShown="0" tableBorderDxfId="6">
  <tableColumns count="4">
    <tableColumn id="1" name="Column1" headerRowDxfId="0" dataDxfId="5"/>
    <tableColumn id="5" name="Column2" headerRowDxfId="1" dataDxfId="4"/>
    <tableColumn id="4" name="Column3" headerRowDxfId="2"/>
    <tableColumn id="3" name="Column4" headerRowDxfId="3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38"/>
  <sheetViews>
    <sheetView topLeftCell="B126" workbookViewId="0">
      <selection activeCell="N128" sqref="N128:R162"/>
    </sheetView>
  </sheetViews>
  <sheetFormatPr baseColWidth="10" defaultColWidth="8.83203125" defaultRowHeight="14" x14ac:dyDescent="0"/>
  <cols>
    <col min="1" max="2" width="8.83203125" style="81"/>
    <col min="3" max="3" width="15.5" style="81" customWidth="1"/>
    <col min="4" max="8" width="8.83203125" style="81"/>
    <col min="9" max="9" width="15.5" style="81" customWidth="1"/>
    <col min="10" max="14" width="8.83203125" style="81"/>
    <col min="15" max="15" width="15.5" style="81" customWidth="1"/>
    <col min="16" max="19" width="8.83203125" style="81"/>
    <col min="20" max="20" width="14.33203125" style="81" bestFit="1" customWidth="1"/>
    <col min="21" max="16384" width="8.83203125" style="81"/>
  </cols>
  <sheetData>
    <row r="1" spans="2:21" ht="15" thickBot="1"/>
    <row r="2" spans="2:21" ht="29" thickBot="1">
      <c r="B2" s="124" t="s">
        <v>18</v>
      </c>
      <c r="C2" s="125"/>
      <c r="D2" s="15" t="s">
        <v>9</v>
      </c>
      <c r="E2" s="15" t="s">
        <v>7</v>
      </c>
      <c r="F2" s="16" t="s">
        <v>10</v>
      </c>
      <c r="H2" s="124" t="s">
        <v>19</v>
      </c>
      <c r="I2" s="125"/>
      <c r="J2" s="15" t="s">
        <v>9</v>
      </c>
      <c r="K2" s="15" t="s">
        <v>7</v>
      </c>
      <c r="L2" s="16" t="s">
        <v>10</v>
      </c>
      <c r="N2" s="124" t="s">
        <v>20</v>
      </c>
      <c r="O2" s="125"/>
      <c r="P2" s="15" t="s">
        <v>9</v>
      </c>
      <c r="Q2" s="15" t="s">
        <v>7</v>
      </c>
      <c r="R2" s="16" t="s">
        <v>10</v>
      </c>
      <c r="T2" s="95" t="s">
        <v>49</v>
      </c>
      <c r="U2" s="86">
        <f>F11+L11+R11+F22+L22+R22+F33+L33+R33</f>
        <v>9299</v>
      </c>
    </row>
    <row r="3" spans="2:21">
      <c r="B3" s="103" t="s">
        <v>2</v>
      </c>
      <c r="C3" s="19">
        <v>9307</v>
      </c>
      <c r="D3" s="5">
        <v>1</v>
      </c>
      <c r="E3" s="6">
        <v>0</v>
      </c>
      <c r="F3" s="17">
        <f>SUM(D3:E3)</f>
        <v>1</v>
      </c>
      <c r="H3" s="103" t="s">
        <v>2</v>
      </c>
      <c r="I3" s="19">
        <v>9307</v>
      </c>
      <c r="J3" s="5">
        <v>2</v>
      </c>
      <c r="K3" s="6">
        <v>0</v>
      </c>
      <c r="L3" s="17">
        <f>SUM(J3:K3)</f>
        <v>2</v>
      </c>
      <c r="N3" s="103" t="s">
        <v>2</v>
      </c>
      <c r="O3" s="19">
        <v>9307</v>
      </c>
      <c r="P3" s="5">
        <v>8</v>
      </c>
      <c r="Q3" s="6">
        <v>1</v>
      </c>
      <c r="R3" s="17">
        <f>SUM(P3:Q3)</f>
        <v>9</v>
      </c>
      <c r="T3" s="76" t="s">
        <v>27</v>
      </c>
      <c r="U3" s="77">
        <f>E11+K11+Q11+E22+K22+Q22+E33+K33+Q33</f>
        <v>3884</v>
      </c>
    </row>
    <row r="4" spans="2:21">
      <c r="B4" s="104"/>
      <c r="C4" s="20">
        <v>9307</v>
      </c>
      <c r="D4" s="1">
        <v>0</v>
      </c>
      <c r="E4" s="7">
        <v>1</v>
      </c>
      <c r="F4" s="17">
        <f>SUM(D4:E4)</f>
        <v>1</v>
      </c>
      <c r="H4" s="104"/>
      <c r="I4" s="20">
        <v>9307</v>
      </c>
      <c r="J4" s="1">
        <v>0</v>
      </c>
      <c r="K4" s="7">
        <v>1</v>
      </c>
      <c r="L4" s="17">
        <f t="shared" ref="L4:L10" si="0">SUM(J4:K4)</f>
        <v>1</v>
      </c>
      <c r="N4" s="104"/>
      <c r="O4" s="20">
        <v>9307</v>
      </c>
      <c r="P4" s="1">
        <v>0</v>
      </c>
      <c r="Q4" s="7">
        <v>1</v>
      </c>
      <c r="R4" s="17">
        <f t="shared" ref="R4:R10" si="1">SUM(P4:Q4)</f>
        <v>1</v>
      </c>
      <c r="T4" s="74" t="s">
        <v>41</v>
      </c>
      <c r="U4" s="75">
        <f>D11+J11+P11+D22+J22+P22+D33+J33+P33</f>
        <v>5415</v>
      </c>
    </row>
    <row r="5" spans="2:21">
      <c r="B5" s="104"/>
      <c r="C5" s="20" t="s">
        <v>0</v>
      </c>
      <c r="D5" s="1">
        <v>84</v>
      </c>
      <c r="E5" s="7">
        <v>5</v>
      </c>
      <c r="F5" s="17">
        <f>SUM(D5:E5)</f>
        <v>89</v>
      </c>
      <c r="H5" s="104"/>
      <c r="I5" s="20" t="s">
        <v>0</v>
      </c>
      <c r="J5" s="1">
        <v>39</v>
      </c>
      <c r="K5" s="7">
        <v>37</v>
      </c>
      <c r="L5" s="17">
        <f t="shared" si="0"/>
        <v>76</v>
      </c>
      <c r="N5" s="104"/>
      <c r="O5" s="20" t="s">
        <v>0</v>
      </c>
      <c r="P5" s="1">
        <v>13</v>
      </c>
      <c r="Q5" s="7">
        <v>10</v>
      </c>
      <c r="R5" s="17">
        <f t="shared" si="1"/>
        <v>23</v>
      </c>
    </row>
    <row r="6" spans="2:21" ht="15" thickBot="1">
      <c r="B6" s="105"/>
      <c r="C6" s="21" t="s">
        <v>1</v>
      </c>
      <c r="D6" s="11">
        <v>87</v>
      </c>
      <c r="E6" s="12">
        <v>2</v>
      </c>
      <c r="F6" s="17">
        <f t="shared" ref="F6:F10" si="2">SUM(D6:E6)</f>
        <v>89</v>
      </c>
      <c r="H6" s="105"/>
      <c r="I6" s="21" t="s">
        <v>1</v>
      </c>
      <c r="J6" s="11">
        <v>43</v>
      </c>
      <c r="K6" s="12">
        <v>7</v>
      </c>
      <c r="L6" s="18">
        <f t="shared" si="0"/>
        <v>50</v>
      </c>
      <c r="N6" s="105"/>
      <c r="O6" s="21" t="s">
        <v>1</v>
      </c>
      <c r="P6" s="11">
        <v>21</v>
      </c>
      <c r="Q6" s="12">
        <v>4</v>
      </c>
      <c r="R6" s="17">
        <f t="shared" si="1"/>
        <v>25</v>
      </c>
    </row>
    <row r="7" spans="2:21">
      <c r="B7" s="103" t="s">
        <v>3</v>
      </c>
      <c r="C7" s="22" t="s">
        <v>4</v>
      </c>
      <c r="D7" s="5">
        <v>4</v>
      </c>
      <c r="E7" s="5">
        <v>0</v>
      </c>
      <c r="F7" s="17">
        <f t="shared" si="2"/>
        <v>4</v>
      </c>
      <c r="H7" s="103" t="s">
        <v>3</v>
      </c>
      <c r="I7" s="22" t="s">
        <v>4</v>
      </c>
      <c r="J7" s="5">
        <v>3</v>
      </c>
      <c r="K7" s="5">
        <v>1</v>
      </c>
      <c r="L7" s="6">
        <f t="shared" si="0"/>
        <v>4</v>
      </c>
      <c r="N7" s="103" t="s">
        <v>3</v>
      </c>
      <c r="O7" s="22" t="s">
        <v>4</v>
      </c>
      <c r="P7" s="5">
        <v>0</v>
      </c>
      <c r="Q7" s="5">
        <v>11</v>
      </c>
      <c r="R7" s="17">
        <f t="shared" si="1"/>
        <v>11</v>
      </c>
    </row>
    <row r="8" spans="2:21">
      <c r="B8" s="104"/>
      <c r="C8" s="20" t="s">
        <v>5</v>
      </c>
      <c r="D8" s="1">
        <v>0</v>
      </c>
      <c r="E8" s="1">
        <v>0</v>
      </c>
      <c r="F8" s="17">
        <f t="shared" si="2"/>
        <v>0</v>
      </c>
      <c r="H8" s="104"/>
      <c r="I8" s="20" t="s">
        <v>5</v>
      </c>
      <c r="J8" s="1">
        <v>1</v>
      </c>
      <c r="K8" s="1">
        <v>0</v>
      </c>
      <c r="L8" s="7">
        <f t="shared" si="0"/>
        <v>1</v>
      </c>
      <c r="N8" s="104"/>
      <c r="O8" s="20" t="s">
        <v>5</v>
      </c>
      <c r="P8" s="1">
        <v>0</v>
      </c>
      <c r="Q8" s="1">
        <v>1</v>
      </c>
      <c r="R8" s="17">
        <f t="shared" si="1"/>
        <v>1</v>
      </c>
    </row>
    <row r="9" spans="2:21" ht="28">
      <c r="B9" s="104"/>
      <c r="C9" s="20" t="s">
        <v>6</v>
      </c>
      <c r="D9" s="1">
        <v>33</v>
      </c>
      <c r="E9" s="1">
        <v>0</v>
      </c>
      <c r="F9" s="17">
        <f t="shared" si="2"/>
        <v>33</v>
      </c>
      <c r="H9" s="104"/>
      <c r="I9" s="20" t="s">
        <v>6</v>
      </c>
      <c r="J9" s="1">
        <v>14</v>
      </c>
      <c r="K9" s="1">
        <v>0</v>
      </c>
      <c r="L9" s="7">
        <f t="shared" si="0"/>
        <v>14</v>
      </c>
      <c r="N9" s="104"/>
      <c r="O9" s="20" t="s">
        <v>6</v>
      </c>
      <c r="P9" s="1">
        <v>2</v>
      </c>
      <c r="Q9" s="1">
        <v>0</v>
      </c>
      <c r="R9" s="17">
        <f t="shared" si="1"/>
        <v>2</v>
      </c>
    </row>
    <row r="10" spans="2:21" ht="29" thickBot="1">
      <c r="B10" s="105"/>
      <c r="C10" s="23" t="s">
        <v>11</v>
      </c>
      <c r="D10" s="9">
        <v>0</v>
      </c>
      <c r="E10" s="9">
        <v>0</v>
      </c>
      <c r="F10" s="17">
        <f t="shared" si="2"/>
        <v>0</v>
      </c>
      <c r="H10" s="105"/>
      <c r="I10" s="23" t="s">
        <v>11</v>
      </c>
      <c r="J10" s="9">
        <v>0</v>
      </c>
      <c r="K10" s="9">
        <v>0</v>
      </c>
      <c r="L10" s="10">
        <f t="shared" si="0"/>
        <v>0</v>
      </c>
      <c r="N10" s="105"/>
      <c r="O10" s="23" t="s">
        <v>11</v>
      </c>
      <c r="P10" s="9">
        <v>0</v>
      </c>
      <c r="Q10" s="9">
        <v>0</v>
      </c>
      <c r="R10" s="17">
        <f t="shared" si="1"/>
        <v>0</v>
      </c>
    </row>
    <row r="11" spans="2:21">
      <c r="B11" s="106" t="s">
        <v>12</v>
      </c>
      <c r="C11" s="107"/>
      <c r="D11" s="13">
        <f>SUM(D3:D10)</f>
        <v>209</v>
      </c>
      <c r="E11" s="13">
        <f>SUM(E3:E10)</f>
        <v>8</v>
      </c>
      <c r="F11" s="13">
        <f>SUM(F3:F10)</f>
        <v>217</v>
      </c>
      <c r="H11" s="106" t="s">
        <v>12</v>
      </c>
      <c r="I11" s="107"/>
      <c r="J11" s="13">
        <f>SUM(J3:J10)</f>
        <v>102</v>
      </c>
      <c r="K11" s="13">
        <f>SUM(K3:K10)</f>
        <v>46</v>
      </c>
      <c r="L11" s="13">
        <f>SUM(L3:L10)</f>
        <v>148</v>
      </c>
      <c r="N11" s="106" t="s">
        <v>12</v>
      </c>
      <c r="O11" s="107"/>
      <c r="P11" s="13">
        <f>SUM(P3:P10)</f>
        <v>44</v>
      </c>
      <c r="Q11" s="13">
        <f>SUM(Q3:Q10)</f>
        <v>28</v>
      </c>
      <c r="R11" s="13">
        <f>SUM(R3:R10)</f>
        <v>72</v>
      </c>
    </row>
    <row r="12" spans="2:21" ht="15" thickBot="1"/>
    <row r="13" spans="2:21" ht="29" thickBot="1">
      <c r="B13" s="124" t="s">
        <v>21</v>
      </c>
      <c r="C13" s="125"/>
      <c r="D13" s="15" t="s">
        <v>9</v>
      </c>
      <c r="E13" s="15" t="s">
        <v>7</v>
      </c>
      <c r="F13" s="16" t="s">
        <v>10</v>
      </c>
      <c r="H13" s="124" t="s">
        <v>22</v>
      </c>
      <c r="I13" s="125"/>
      <c r="J13" s="15" t="s">
        <v>9</v>
      </c>
      <c r="K13" s="15" t="s">
        <v>7</v>
      </c>
      <c r="L13" s="16" t="s">
        <v>10</v>
      </c>
      <c r="N13" s="124" t="s">
        <v>23</v>
      </c>
      <c r="O13" s="125"/>
      <c r="P13" s="15" t="s">
        <v>9</v>
      </c>
      <c r="Q13" s="15" t="s">
        <v>7</v>
      </c>
      <c r="R13" s="16" t="s">
        <v>10</v>
      </c>
    </row>
    <row r="14" spans="2:21">
      <c r="B14" s="103" t="s">
        <v>2</v>
      </c>
      <c r="C14" s="19">
        <v>9307</v>
      </c>
      <c r="D14" s="5">
        <v>30</v>
      </c>
      <c r="E14" s="6">
        <v>5</v>
      </c>
      <c r="F14" s="17">
        <f>SUM(D14:E14)</f>
        <v>35</v>
      </c>
      <c r="H14" s="103" t="s">
        <v>2</v>
      </c>
      <c r="I14" s="19">
        <v>9307</v>
      </c>
      <c r="J14" s="5">
        <v>2</v>
      </c>
      <c r="K14" s="6">
        <v>1</v>
      </c>
      <c r="L14" s="17">
        <f>SUM(J14:K14)</f>
        <v>3</v>
      </c>
      <c r="N14" s="103" t="s">
        <v>2</v>
      </c>
      <c r="O14" s="19">
        <v>9307</v>
      </c>
      <c r="P14" s="5">
        <v>7</v>
      </c>
      <c r="Q14" s="6">
        <v>54</v>
      </c>
      <c r="R14" s="17">
        <f>SUM(P14:Q14)</f>
        <v>61</v>
      </c>
    </row>
    <row r="15" spans="2:21">
      <c r="B15" s="104"/>
      <c r="C15" s="20">
        <v>9307</v>
      </c>
      <c r="D15" s="1">
        <v>2</v>
      </c>
      <c r="E15" s="7">
        <v>5</v>
      </c>
      <c r="F15" s="17">
        <f t="shared" ref="F15:F21" si="3">SUM(D15:E15)</f>
        <v>7</v>
      </c>
      <c r="H15" s="104"/>
      <c r="I15" s="20">
        <v>9307</v>
      </c>
      <c r="J15" s="1">
        <v>0</v>
      </c>
      <c r="K15" s="7">
        <v>0</v>
      </c>
      <c r="L15" s="17">
        <f t="shared" ref="L15:L21" si="4">SUM(J15:K15)</f>
        <v>0</v>
      </c>
      <c r="N15" s="104"/>
      <c r="O15" s="20">
        <v>9307</v>
      </c>
      <c r="P15" s="1">
        <v>0</v>
      </c>
      <c r="Q15" s="7">
        <v>0</v>
      </c>
      <c r="R15" s="17">
        <f t="shared" ref="R15:R21" si="5">SUM(P15:Q15)</f>
        <v>0</v>
      </c>
    </row>
    <row r="16" spans="2:21">
      <c r="B16" s="104"/>
      <c r="C16" s="20" t="s">
        <v>0</v>
      </c>
      <c r="D16" s="1">
        <v>68</v>
      </c>
      <c r="E16" s="7">
        <v>107</v>
      </c>
      <c r="F16" s="17">
        <f t="shared" si="3"/>
        <v>175</v>
      </c>
      <c r="H16" s="104"/>
      <c r="I16" s="20" t="s">
        <v>0</v>
      </c>
      <c r="J16" s="1">
        <v>69</v>
      </c>
      <c r="K16" s="7">
        <v>3</v>
      </c>
      <c r="L16" s="17">
        <f t="shared" si="4"/>
        <v>72</v>
      </c>
      <c r="N16" s="104"/>
      <c r="O16" s="20" t="s">
        <v>0</v>
      </c>
      <c r="P16" s="1">
        <v>31</v>
      </c>
      <c r="Q16" s="7">
        <v>394</v>
      </c>
      <c r="R16" s="17">
        <f t="shared" si="5"/>
        <v>425</v>
      </c>
    </row>
    <row r="17" spans="2:18" ht="15" thickBot="1">
      <c r="B17" s="105"/>
      <c r="C17" s="21" t="s">
        <v>1</v>
      </c>
      <c r="D17" s="11">
        <v>135</v>
      </c>
      <c r="E17" s="12">
        <v>25</v>
      </c>
      <c r="F17" s="18">
        <f t="shared" si="3"/>
        <v>160</v>
      </c>
      <c r="H17" s="105"/>
      <c r="I17" s="21" t="s">
        <v>1</v>
      </c>
      <c r="J17" s="11">
        <v>110</v>
      </c>
      <c r="K17" s="12">
        <v>2</v>
      </c>
      <c r="L17" s="17">
        <f t="shared" si="4"/>
        <v>112</v>
      </c>
      <c r="N17" s="105"/>
      <c r="O17" s="21" t="s">
        <v>1</v>
      </c>
      <c r="P17" s="11">
        <v>25</v>
      </c>
      <c r="Q17" s="12">
        <v>4</v>
      </c>
      <c r="R17" s="17">
        <f t="shared" si="5"/>
        <v>29</v>
      </c>
    </row>
    <row r="18" spans="2:18">
      <c r="B18" s="103" t="s">
        <v>3</v>
      </c>
      <c r="C18" s="22" t="s">
        <v>4</v>
      </c>
      <c r="D18" s="5">
        <v>5</v>
      </c>
      <c r="E18" s="5">
        <v>21</v>
      </c>
      <c r="F18" s="6">
        <f t="shared" si="3"/>
        <v>26</v>
      </c>
      <c r="H18" s="103" t="s">
        <v>3</v>
      </c>
      <c r="I18" s="22" t="s">
        <v>4</v>
      </c>
      <c r="J18" s="5">
        <v>0</v>
      </c>
      <c r="K18" s="5">
        <v>3</v>
      </c>
      <c r="L18" s="17">
        <f t="shared" si="4"/>
        <v>3</v>
      </c>
      <c r="N18" s="103" t="s">
        <v>3</v>
      </c>
      <c r="O18" s="22" t="s">
        <v>4</v>
      </c>
      <c r="P18" s="5">
        <v>6</v>
      </c>
      <c r="Q18" s="5">
        <v>124</v>
      </c>
      <c r="R18" s="17">
        <f t="shared" si="5"/>
        <v>130</v>
      </c>
    </row>
    <row r="19" spans="2:18">
      <c r="B19" s="104"/>
      <c r="C19" s="20" t="s">
        <v>5</v>
      </c>
      <c r="D19" s="1">
        <v>0</v>
      </c>
      <c r="E19" s="1">
        <v>1</v>
      </c>
      <c r="F19" s="7">
        <f t="shared" si="3"/>
        <v>1</v>
      </c>
      <c r="H19" s="104"/>
      <c r="I19" s="20" t="s">
        <v>5</v>
      </c>
      <c r="J19" s="1">
        <v>0</v>
      </c>
      <c r="K19" s="1">
        <v>0</v>
      </c>
      <c r="L19" s="17">
        <f t="shared" si="4"/>
        <v>0</v>
      </c>
      <c r="N19" s="104"/>
      <c r="O19" s="20" t="s">
        <v>5</v>
      </c>
      <c r="P19" s="1">
        <v>0</v>
      </c>
      <c r="Q19" s="1">
        <v>0</v>
      </c>
      <c r="R19" s="17">
        <f t="shared" si="5"/>
        <v>0</v>
      </c>
    </row>
    <row r="20" spans="2:18" ht="28">
      <c r="B20" s="104"/>
      <c r="C20" s="20" t="s">
        <v>6</v>
      </c>
      <c r="D20" s="1">
        <v>9</v>
      </c>
      <c r="E20" s="1">
        <v>2</v>
      </c>
      <c r="F20" s="7">
        <f t="shared" si="3"/>
        <v>11</v>
      </c>
      <c r="H20" s="104"/>
      <c r="I20" s="20" t="s">
        <v>6</v>
      </c>
      <c r="J20" s="1">
        <v>2</v>
      </c>
      <c r="K20" s="1">
        <v>0</v>
      </c>
      <c r="L20" s="17">
        <f t="shared" si="4"/>
        <v>2</v>
      </c>
      <c r="N20" s="104"/>
      <c r="O20" s="20" t="s">
        <v>6</v>
      </c>
      <c r="P20" s="1">
        <v>3</v>
      </c>
      <c r="Q20" s="1">
        <v>14</v>
      </c>
      <c r="R20" s="17">
        <f t="shared" si="5"/>
        <v>17</v>
      </c>
    </row>
    <row r="21" spans="2:18" ht="29" thickBot="1">
      <c r="B21" s="105"/>
      <c r="C21" s="23" t="s">
        <v>11</v>
      </c>
      <c r="D21" s="9">
        <v>0</v>
      </c>
      <c r="E21" s="9">
        <v>0</v>
      </c>
      <c r="F21" s="10">
        <f t="shared" si="3"/>
        <v>0</v>
      </c>
      <c r="H21" s="105"/>
      <c r="I21" s="23" t="s">
        <v>11</v>
      </c>
      <c r="J21" s="9">
        <v>0</v>
      </c>
      <c r="K21" s="9">
        <v>0</v>
      </c>
      <c r="L21" s="17">
        <f t="shared" si="4"/>
        <v>0</v>
      </c>
      <c r="N21" s="105"/>
      <c r="O21" s="23" t="s">
        <v>11</v>
      </c>
      <c r="P21" s="9">
        <v>0</v>
      </c>
      <c r="Q21" s="9">
        <v>0</v>
      </c>
      <c r="R21" s="17">
        <f t="shared" si="5"/>
        <v>0</v>
      </c>
    </row>
    <row r="22" spans="2:18">
      <c r="B22" s="106" t="s">
        <v>12</v>
      </c>
      <c r="C22" s="107"/>
      <c r="D22" s="13">
        <f>SUM(D14:D21)</f>
        <v>249</v>
      </c>
      <c r="E22" s="13">
        <f>SUM(E14:E21)</f>
        <v>166</v>
      </c>
      <c r="F22" s="13">
        <f>SUM(F14:F21)</f>
        <v>415</v>
      </c>
      <c r="H22" s="106" t="s">
        <v>12</v>
      </c>
      <c r="I22" s="107"/>
      <c r="J22" s="13">
        <f>SUM(J14:J21)</f>
        <v>183</v>
      </c>
      <c r="K22" s="13">
        <f>SUM(K14:K21)</f>
        <v>9</v>
      </c>
      <c r="L22" s="13">
        <f>SUM(L14:L21)</f>
        <v>192</v>
      </c>
      <c r="N22" s="106" t="s">
        <v>12</v>
      </c>
      <c r="O22" s="107"/>
      <c r="P22" s="13">
        <f>SUM(P14:P21)</f>
        <v>72</v>
      </c>
      <c r="Q22" s="13">
        <f>SUM(Q14:Q21)</f>
        <v>590</v>
      </c>
      <c r="R22" s="13">
        <f>SUM(R14:R21)</f>
        <v>662</v>
      </c>
    </row>
    <row r="23" spans="2:18" ht="15" thickBot="1"/>
    <row r="24" spans="2:18" ht="29" thickBot="1">
      <c r="B24" s="124" t="s">
        <v>24</v>
      </c>
      <c r="C24" s="125"/>
      <c r="D24" s="15" t="s">
        <v>9</v>
      </c>
      <c r="E24" s="15" t="s">
        <v>7</v>
      </c>
      <c r="F24" s="16" t="s">
        <v>10</v>
      </c>
      <c r="H24" s="124" t="s">
        <v>25</v>
      </c>
      <c r="I24" s="125"/>
      <c r="J24" s="15" t="s">
        <v>9</v>
      </c>
      <c r="K24" s="15" t="s">
        <v>7</v>
      </c>
      <c r="L24" s="16" t="s">
        <v>10</v>
      </c>
      <c r="N24" s="124" t="s">
        <v>26</v>
      </c>
      <c r="O24" s="125"/>
      <c r="P24" s="15" t="s">
        <v>9</v>
      </c>
      <c r="Q24" s="15" t="s">
        <v>7</v>
      </c>
      <c r="R24" s="16" t="s">
        <v>10</v>
      </c>
    </row>
    <row r="25" spans="2:18">
      <c r="B25" s="103" t="s">
        <v>2</v>
      </c>
      <c r="C25" s="19">
        <v>9307</v>
      </c>
      <c r="D25" s="5">
        <v>0</v>
      </c>
      <c r="E25" s="6">
        <v>0</v>
      </c>
      <c r="F25" s="17">
        <f>SUM(D25:E25)</f>
        <v>0</v>
      </c>
      <c r="H25" s="103" t="s">
        <v>2</v>
      </c>
      <c r="I25" s="19">
        <v>9307</v>
      </c>
      <c r="J25" s="5">
        <f>67+44+48+81+144+138+43</f>
        <v>565</v>
      </c>
      <c r="K25" s="6">
        <f>1+31+28+28+25+38+7</f>
        <v>158</v>
      </c>
      <c r="L25" s="17">
        <f>SUM(J25:K25)</f>
        <v>723</v>
      </c>
      <c r="N25" s="103" t="s">
        <v>2</v>
      </c>
      <c r="O25" s="19">
        <v>9307</v>
      </c>
      <c r="P25" s="5">
        <f>0</f>
        <v>0</v>
      </c>
      <c r="Q25" s="6">
        <f>0</f>
        <v>0</v>
      </c>
      <c r="R25" s="17">
        <f>SUM(P25:Q25)</f>
        <v>0</v>
      </c>
    </row>
    <row r="26" spans="2:18">
      <c r="B26" s="104"/>
      <c r="C26" s="20">
        <v>9307</v>
      </c>
      <c r="D26" s="1">
        <v>0</v>
      </c>
      <c r="E26" s="7">
        <v>1</v>
      </c>
      <c r="F26" s="17">
        <f t="shared" ref="F26:F32" si="6">SUM(D26:E26)</f>
        <v>1</v>
      </c>
      <c r="H26" s="104"/>
      <c r="I26" s="20">
        <v>9307</v>
      </c>
      <c r="J26" s="1">
        <f>4+0+33+14+22+25+26+12</f>
        <v>136</v>
      </c>
      <c r="K26" s="7">
        <f>20+34+52+93+78+26</f>
        <v>303</v>
      </c>
      <c r="L26" s="17">
        <f t="shared" ref="L26:L32" si="7">SUM(J26:K26)</f>
        <v>439</v>
      </c>
      <c r="N26" s="104"/>
      <c r="O26" s="20">
        <v>9307</v>
      </c>
      <c r="P26" s="1">
        <f>0</f>
        <v>0</v>
      </c>
      <c r="Q26" s="7">
        <f>0</f>
        <v>0</v>
      </c>
      <c r="R26" s="17">
        <f t="shared" ref="R26:R32" si="8">SUM(P26:Q26)</f>
        <v>0</v>
      </c>
    </row>
    <row r="27" spans="2:18">
      <c r="B27" s="104"/>
      <c r="C27" s="20" t="s">
        <v>0</v>
      </c>
      <c r="D27" s="1">
        <v>6</v>
      </c>
      <c r="E27" s="7">
        <v>0</v>
      </c>
      <c r="F27" s="17">
        <f t="shared" si="6"/>
        <v>6</v>
      </c>
      <c r="H27" s="104"/>
      <c r="I27" s="20" t="s">
        <v>0</v>
      </c>
      <c r="J27" s="1">
        <f>150+165+277+330+231+247+97</f>
        <v>1497</v>
      </c>
      <c r="K27" s="7">
        <f>99+112+44+124+407+396+152</f>
        <v>1334</v>
      </c>
      <c r="L27" s="17">
        <f t="shared" si="7"/>
        <v>2831</v>
      </c>
      <c r="N27" s="104"/>
      <c r="O27" s="20" t="s">
        <v>0</v>
      </c>
      <c r="P27" s="1">
        <f>26+40+20+26+22+37+15</f>
        <v>186</v>
      </c>
      <c r="Q27" s="7">
        <f>4+4+1+27+9+18+8</f>
        <v>71</v>
      </c>
      <c r="R27" s="17">
        <f t="shared" si="8"/>
        <v>257</v>
      </c>
    </row>
    <row r="28" spans="2:18" ht="15" thickBot="1">
      <c r="B28" s="105"/>
      <c r="C28" s="21" t="s">
        <v>1</v>
      </c>
      <c r="D28" s="11">
        <v>17</v>
      </c>
      <c r="E28" s="12">
        <v>1</v>
      </c>
      <c r="F28" s="17">
        <f t="shared" si="6"/>
        <v>18</v>
      </c>
      <c r="H28" s="105"/>
      <c r="I28" s="21" t="s">
        <v>1</v>
      </c>
      <c r="J28" s="11">
        <f>35+21+28+213+274+284+172</f>
        <v>1027</v>
      </c>
      <c r="K28" s="12">
        <f>6+6+9+30+172+279+45</f>
        <v>547</v>
      </c>
      <c r="L28" s="17">
        <f t="shared" si="7"/>
        <v>1574</v>
      </c>
      <c r="N28" s="105"/>
      <c r="O28" s="21" t="s">
        <v>1</v>
      </c>
      <c r="P28" s="11">
        <f>39+45+33+29+39+45+10</f>
        <v>240</v>
      </c>
      <c r="Q28" s="12">
        <f>3+12+24+0+19+22+1</f>
        <v>81</v>
      </c>
      <c r="R28" s="17">
        <f t="shared" si="8"/>
        <v>321</v>
      </c>
    </row>
    <row r="29" spans="2:18">
      <c r="B29" s="103" t="s">
        <v>3</v>
      </c>
      <c r="C29" s="22" t="s">
        <v>4</v>
      </c>
      <c r="D29" s="5">
        <v>0</v>
      </c>
      <c r="E29" s="5">
        <v>3</v>
      </c>
      <c r="F29" s="17">
        <f t="shared" si="6"/>
        <v>3</v>
      </c>
      <c r="H29" s="103" t="s">
        <v>3</v>
      </c>
      <c r="I29" s="22" t="s">
        <v>4</v>
      </c>
      <c r="J29" s="5">
        <f>16+33+31+33+36+53+17</f>
        <v>219</v>
      </c>
      <c r="K29" s="5">
        <f>54+87+101+41+41+27+5</f>
        <v>356</v>
      </c>
      <c r="L29" s="17">
        <f t="shared" si="7"/>
        <v>575</v>
      </c>
      <c r="N29" s="103" t="s">
        <v>3</v>
      </c>
      <c r="O29" s="22" t="s">
        <v>4</v>
      </c>
      <c r="P29" s="5">
        <v>0</v>
      </c>
      <c r="Q29" s="5">
        <v>0</v>
      </c>
      <c r="R29" s="17">
        <f t="shared" si="8"/>
        <v>0</v>
      </c>
    </row>
    <row r="30" spans="2:18">
      <c r="B30" s="104"/>
      <c r="C30" s="20" t="s">
        <v>5</v>
      </c>
      <c r="D30" s="1">
        <v>0</v>
      </c>
      <c r="E30" s="1">
        <v>0</v>
      </c>
      <c r="F30" s="17">
        <f t="shared" si="6"/>
        <v>0</v>
      </c>
      <c r="H30" s="104"/>
      <c r="I30" s="20" t="s">
        <v>5</v>
      </c>
      <c r="J30" s="1">
        <f>5+5+5+5+11+7+5</f>
        <v>43</v>
      </c>
      <c r="K30" s="1">
        <f>4+0+1+1+3+2+1</f>
        <v>12</v>
      </c>
      <c r="L30" s="17">
        <f t="shared" si="7"/>
        <v>55</v>
      </c>
      <c r="N30" s="104"/>
      <c r="O30" s="20" t="s">
        <v>5</v>
      </c>
      <c r="P30" s="1">
        <v>0</v>
      </c>
      <c r="Q30" s="1">
        <v>0</v>
      </c>
      <c r="R30" s="17">
        <f t="shared" si="8"/>
        <v>0</v>
      </c>
    </row>
    <row r="31" spans="2:18" ht="28">
      <c r="B31" s="104"/>
      <c r="C31" s="20" t="s">
        <v>6</v>
      </c>
      <c r="D31" s="1">
        <v>0</v>
      </c>
      <c r="E31" s="1">
        <v>1</v>
      </c>
      <c r="F31" s="17">
        <f t="shared" si="6"/>
        <v>1</v>
      </c>
      <c r="H31" s="104"/>
      <c r="I31" s="20" t="s">
        <v>6</v>
      </c>
      <c r="J31" s="1">
        <f>31+52+51+68+117+133+44</f>
        <v>496</v>
      </c>
      <c r="K31" s="1">
        <f>5+11+14+19+27+26+10</f>
        <v>112</v>
      </c>
      <c r="L31" s="17">
        <f t="shared" si="7"/>
        <v>608</v>
      </c>
      <c r="N31" s="104"/>
      <c r="O31" s="20" t="s">
        <v>6</v>
      </c>
      <c r="P31" s="1">
        <f>12+26+17+21+13+18+12</f>
        <v>119</v>
      </c>
      <c r="Q31" s="1">
        <f>4+11+8+8+9+11+5</f>
        <v>56</v>
      </c>
      <c r="R31" s="17">
        <f t="shared" si="8"/>
        <v>175</v>
      </c>
    </row>
    <row r="32" spans="2:18" ht="29" thickBot="1">
      <c r="B32" s="105"/>
      <c r="C32" s="23" t="s">
        <v>11</v>
      </c>
      <c r="D32" s="9">
        <v>0</v>
      </c>
      <c r="E32" s="9">
        <v>0</v>
      </c>
      <c r="F32" s="17">
        <f t="shared" si="6"/>
        <v>0</v>
      </c>
      <c r="H32" s="105"/>
      <c r="I32" s="23" t="s">
        <v>11</v>
      </c>
      <c r="J32" s="9">
        <v>0</v>
      </c>
      <c r="K32" s="9">
        <v>0</v>
      </c>
      <c r="L32" s="17">
        <f t="shared" si="7"/>
        <v>0</v>
      </c>
      <c r="N32" s="105"/>
      <c r="O32" s="23" t="s">
        <v>11</v>
      </c>
      <c r="P32" s="9">
        <f>1+1+0+0+3+0+0</f>
        <v>5</v>
      </c>
      <c r="Q32" s="9">
        <f>0+0+0+0+1+0+0</f>
        <v>1</v>
      </c>
      <c r="R32" s="17">
        <f t="shared" si="8"/>
        <v>6</v>
      </c>
    </row>
    <row r="33" spans="2:21">
      <c r="B33" s="106" t="s">
        <v>12</v>
      </c>
      <c r="C33" s="107"/>
      <c r="D33" s="85">
        <f>SUM(D25:D32)</f>
        <v>23</v>
      </c>
      <c r="E33" s="85">
        <f>SUM(E25:E32)</f>
        <v>6</v>
      </c>
      <c r="F33" s="85">
        <f>SUM(F25:F32)</f>
        <v>29</v>
      </c>
      <c r="H33" s="106" t="s">
        <v>12</v>
      </c>
      <c r="I33" s="107"/>
      <c r="J33" s="85">
        <f>SUM(J25:J32)</f>
        <v>3983</v>
      </c>
      <c r="K33" s="85">
        <f>SUM(K25:K32)</f>
        <v>2822</v>
      </c>
      <c r="L33" s="85">
        <f>SUM(L25:L32)</f>
        <v>6805</v>
      </c>
      <c r="N33" s="106" t="s">
        <v>12</v>
      </c>
      <c r="O33" s="107"/>
      <c r="P33" s="85">
        <f>SUM(P25:P32)</f>
        <v>550</v>
      </c>
      <c r="Q33" s="85">
        <f>SUM(Q25:Q32)</f>
        <v>209</v>
      </c>
      <c r="R33" s="85">
        <f>SUM(R25:R32)</f>
        <v>759</v>
      </c>
    </row>
    <row r="34" spans="2:21" s="87" customFormat="1" ht="15" thickBot="1"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</row>
    <row r="35" spans="2:21" s="87" customFormat="1" ht="29" thickBot="1">
      <c r="B35" s="101" t="s">
        <v>38</v>
      </c>
      <c r="C35" s="102"/>
      <c r="D35" s="62" t="s">
        <v>9</v>
      </c>
      <c r="E35" s="62" t="s">
        <v>7</v>
      </c>
      <c r="F35" s="63" t="s">
        <v>10</v>
      </c>
      <c r="G35" s="88"/>
      <c r="H35" s="124" t="s">
        <v>39</v>
      </c>
      <c r="I35" s="125"/>
      <c r="J35" s="62" t="s">
        <v>9</v>
      </c>
      <c r="K35" s="62" t="s">
        <v>7</v>
      </c>
      <c r="L35" s="63" t="s">
        <v>10</v>
      </c>
      <c r="M35" s="90"/>
      <c r="N35" s="124" t="s">
        <v>47</v>
      </c>
      <c r="O35" s="125"/>
      <c r="P35" s="62" t="s">
        <v>9</v>
      </c>
      <c r="Q35" s="62" t="s">
        <v>7</v>
      </c>
      <c r="R35" s="63" t="s">
        <v>10</v>
      </c>
    </row>
    <row r="36" spans="2:21" ht="16">
      <c r="B36" s="78" t="s">
        <v>40</v>
      </c>
      <c r="C36" s="4">
        <v>9307</v>
      </c>
      <c r="D36" s="24">
        <f>13+6+10+11+8+12+8+9</f>
        <v>77</v>
      </c>
      <c r="E36" s="25">
        <v>38</v>
      </c>
      <c r="F36" s="26">
        <v>115</v>
      </c>
      <c r="G36" s="88"/>
      <c r="H36" s="103" t="s">
        <v>40</v>
      </c>
      <c r="I36" s="4">
        <v>9307</v>
      </c>
      <c r="J36" s="24">
        <f>16+25+22+17+29+47+18</f>
        <v>174</v>
      </c>
      <c r="K36" s="25">
        <v>1258</v>
      </c>
      <c r="L36" s="26">
        <f>K36+J44</f>
        <v>2507</v>
      </c>
      <c r="M36" s="90"/>
      <c r="N36" s="103" t="s">
        <v>2</v>
      </c>
      <c r="O36" s="4">
        <v>9307</v>
      </c>
      <c r="P36" s="24">
        <v>12</v>
      </c>
      <c r="Q36" s="25">
        <v>15</v>
      </c>
      <c r="R36" s="26">
        <v>27</v>
      </c>
    </row>
    <row r="37" spans="2:21" ht="16">
      <c r="B37" s="79"/>
      <c r="C37" s="2">
        <v>9307</v>
      </c>
      <c r="D37" s="27">
        <v>1</v>
      </c>
      <c r="E37" s="28">
        <v>2</v>
      </c>
      <c r="F37" s="26">
        <v>3</v>
      </c>
      <c r="G37" s="88"/>
      <c r="H37" s="104"/>
      <c r="I37" s="2">
        <v>9307</v>
      </c>
      <c r="J37" s="27">
        <f>5+9+2+11+16+9+5</f>
        <v>57</v>
      </c>
      <c r="K37" s="28"/>
      <c r="L37" s="26"/>
      <c r="M37" s="90"/>
      <c r="N37" s="104"/>
      <c r="O37" s="2">
        <v>9307</v>
      </c>
      <c r="P37" s="27">
        <v>1</v>
      </c>
      <c r="Q37" s="28">
        <v>3</v>
      </c>
      <c r="R37" s="26">
        <v>4</v>
      </c>
    </row>
    <row r="38" spans="2:21" ht="16">
      <c r="B38" s="79"/>
      <c r="C38" s="2" t="s">
        <v>0</v>
      </c>
      <c r="D38" s="27">
        <f>8+15+13+9+13+21+8+2+1+1+3+4+4</f>
        <v>102</v>
      </c>
      <c r="E38" s="28">
        <f>144+106+83+163+141+134+38+41+44+57+64+54+77+22</f>
        <v>1168</v>
      </c>
      <c r="F38" s="26">
        <v>1270</v>
      </c>
      <c r="G38" s="88"/>
      <c r="H38" s="104"/>
      <c r="I38" s="2" t="s">
        <v>0</v>
      </c>
      <c r="J38" s="27">
        <f>268+40</f>
        <v>308</v>
      </c>
      <c r="K38" s="28"/>
      <c r="L38" s="26"/>
      <c r="M38" s="90"/>
      <c r="N38" s="104"/>
      <c r="O38" s="2" t="s">
        <v>0</v>
      </c>
      <c r="P38" s="27">
        <v>20</v>
      </c>
      <c r="Q38" s="28">
        <v>298</v>
      </c>
      <c r="R38" s="26">
        <v>318</v>
      </c>
    </row>
    <row r="39" spans="2:21" ht="17" thickBot="1">
      <c r="B39" s="80"/>
      <c r="C39" s="3" t="s">
        <v>1</v>
      </c>
      <c r="D39" s="29">
        <v>210</v>
      </c>
      <c r="E39" s="30">
        <v>2400</v>
      </c>
      <c r="F39" s="31">
        <v>2610</v>
      </c>
      <c r="G39" s="88"/>
      <c r="H39" s="126"/>
      <c r="I39" s="3" t="s">
        <v>1</v>
      </c>
      <c r="J39" s="29">
        <v>414</v>
      </c>
      <c r="K39" s="30"/>
      <c r="L39" s="31"/>
      <c r="M39" s="90"/>
      <c r="N39" s="126"/>
      <c r="O39" s="3" t="s">
        <v>1</v>
      </c>
      <c r="P39" s="29">
        <v>24</v>
      </c>
      <c r="Q39" s="30">
        <v>157</v>
      </c>
      <c r="R39" s="31">
        <v>181</v>
      </c>
    </row>
    <row r="40" spans="2:21" ht="16">
      <c r="B40" s="78" t="s">
        <v>3</v>
      </c>
      <c r="C40" s="14" t="s">
        <v>4</v>
      </c>
      <c r="D40" s="24">
        <v>28</v>
      </c>
      <c r="E40" s="24">
        <v>205</v>
      </c>
      <c r="F40" s="25">
        <f>D40+E40</f>
        <v>233</v>
      </c>
      <c r="G40" s="88"/>
      <c r="H40" s="103" t="s">
        <v>3</v>
      </c>
      <c r="I40" s="14" t="s">
        <v>4</v>
      </c>
      <c r="J40" s="24">
        <f>2+7+11+7+19+13+12+2+1+2+8+1</f>
        <v>85</v>
      </c>
      <c r="K40" s="24"/>
      <c r="L40" s="25"/>
      <c r="M40" s="90"/>
      <c r="N40" s="103" t="s">
        <v>3</v>
      </c>
      <c r="O40" s="14" t="s">
        <v>4</v>
      </c>
      <c r="P40" s="24">
        <v>4</v>
      </c>
      <c r="Q40" s="24">
        <v>10</v>
      </c>
      <c r="R40" s="25">
        <v>12</v>
      </c>
    </row>
    <row r="41" spans="2:21" ht="16">
      <c r="B41" s="79"/>
      <c r="C41" s="2" t="s">
        <v>5</v>
      </c>
      <c r="D41" s="27">
        <v>4</v>
      </c>
      <c r="E41" s="27">
        <v>2</v>
      </c>
      <c r="F41" s="28">
        <f t="shared" ref="F41:F42" si="9">D41+E41</f>
        <v>6</v>
      </c>
      <c r="G41" s="88"/>
      <c r="H41" s="104"/>
      <c r="I41" s="2" t="s">
        <v>5</v>
      </c>
      <c r="J41" s="27">
        <f>1+1+2+4+1+3+3+1</f>
        <v>16</v>
      </c>
      <c r="K41" s="27"/>
      <c r="L41" s="28"/>
      <c r="M41" s="90"/>
      <c r="N41" s="104"/>
      <c r="O41" s="2" t="s">
        <v>5</v>
      </c>
      <c r="P41" s="27">
        <v>2</v>
      </c>
      <c r="Q41" s="27">
        <v>2</v>
      </c>
      <c r="R41" s="28">
        <v>4</v>
      </c>
    </row>
    <row r="42" spans="2:21" ht="28">
      <c r="B42" s="79"/>
      <c r="C42" s="2" t="s">
        <v>6</v>
      </c>
      <c r="D42" s="27">
        <f>5+6+9+5+5+6+5+7+1+6+1+1</f>
        <v>57</v>
      </c>
      <c r="E42" s="27">
        <f>2+8+4+2+2+4+2+1</f>
        <v>25</v>
      </c>
      <c r="F42" s="28">
        <f t="shared" si="9"/>
        <v>82</v>
      </c>
      <c r="G42" s="88"/>
      <c r="H42" s="104"/>
      <c r="I42" s="2" t="s">
        <v>6</v>
      </c>
      <c r="J42" s="27">
        <v>195</v>
      </c>
      <c r="K42" s="27"/>
      <c r="L42" s="28"/>
      <c r="M42" s="90"/>
      <c r="N42" s="104"/>
      <c r="O42" s="2" t="s">
        <v>6</v>
      </c>
      <c r="P42" s="27">
        <v>11</v>
      </c>
      <c r="Q42" s="27">
        <v>16</v>
      </c>
      <c r="R42" s="28">
        <v>27</v>
      </c>
    </row>
    <row r="43" spans="2:21" ht="29" thickBot="1">
      <c r="B43" s="80"/>
      <c r="C43" s="8" t="s">
        <v>11</v>
      </c>
      <c r="D43" s="32">
        <v>0</v>
      </c>
      <c r="E43" s="32">
        <v>0</v>
      </c>
      <c r="F43" s="33">
        <v>0</v>
      </c>
      <c r="G43" s="88"/>
      <c r="H43" s="105"/>
      <c r="I43" s="8" t="s">
        <v>11</v>
      </c>
      <c r="J43" s="32">
        <v>0</v>
      </c>
      <c r="K43" s="32">
        <v>0</v>
      </c>
      <c r="L43" s="33">
        <v>0</v>
      </c>
      <c r="M43" s="90"/>
      <c r="N43" s="105"/>
      <c r="O43" s="8" t="s">
        <v>11</v>
      </c>
      <c r="P43" s="32">
        <v>0</v>
      </c>
      <c r="Q43" s="32">
        <v>0</v>
      </c>
      <c r="R43" s="33">
        <v>0</v>
      </c>
    </row>
    <row r="44" spans="2:21" ht="16">
      <c r="B44" s="71" t="s">
        <v>12</v>
      </c>
      <c r="C44" s="72"/>
      <c r="D44" s="34">
        <f>SUM(D36:D43)</f>
        <v>479</v>
      </c>
      <c r="E44" s="34">
        <f>SUM(E36:E43)</f>
        <v>3840</v>
      </c>
      <c r="F44" s="34">
        <f>SUM(F36:F43)</f>
        <v>4319</v>
      </c>
      <c r="G44" s="88"/>
      <c r="H44" s="106" t="s">
        <v>12</v>
      </c>
      <c r="I44" s="107"/>
      <c r="J44" s="34">
        <f>SUM(J36:J43)</f>
        <v>1249</v>
      </c>
      <c r="K44" s="34">
        <f>SUM(K36:K43)</f>
        <v>1258</v>
      </c>
      <c r="L44" s="34">
        <f>SUM(L36:L43)</f>
        <v>2507</v>
      </c>
      <c r="M44" s="90"/>
      <c r="N44" s="106" t="s">
        <v>12</v>
      </c>
      <c r="O44" s="107"/>
      <c r="P44" s="34">
        <f>SUM(P36:P43)</f>
        <v>74</v>
      </c>
      <c r="Q44" s="34">
        <f>SUM(Q36:Q43)</f>
        <v>501</v>
      </c>
      <c r="R44" s="34">
        <f>SUM(R36:R43)</f>
        <v>573</v>
      </c>
    </row>
    <row r="45" spans="2:21">
      <c r="B45" s="90"/>
      <c r="C45" s="90"/>
      <c r="D45" s="90"/>
      <c r="E45" s="89"/>
      <c r="F45" s="89"/>
      <c r="G45" s="89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</row>
    <row r="46" spans="2:21" ht="15" thickBot="1">
      <c r="B46" s="90"/>
      <c r="C46" s="90"/>
      <c r="D46" s="90"/>
      <c r="E46" s="92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</row>
    <row r="47" spans="2:21" ht="29" thickBot="1">
      <c r="B47" s="124" t="s">
        <v>8</v>
      </c>
      <c r="C47" s="125"/>
      <c r="D47" s="62" t="s">
        <v>9</v>
      </c>
      <c r="E47" s="62" t="s">
        <v>7</v>
      </c>
      <c r="F47" s="63" t="s">
        <v>10</v>
      </c>
      <c r="G47" s="88"/>
      <c r="H47" s="124" t="s">
        <v>13</v>
      </c>
      <c r="I47" s="125"/>
      <c r="J47" s="62" t="s">
        <v>9</v>
      </c>
      <c r="K47" s="62" t="s">
        <v>7</v>
      </c>
      <c r="L47" s="63" t="s">
        <v>10</v>
      </c>
      <c r="M47" s="88"/>
      <c r="N47" s="124" t="s">
        <v>14</v>
      </c>
      <c r="O47" s="125"/>
      <c r="P47" s="62" t="s">
        <v>9</v>
      </c>
      <c r="Q47" s="62" t="s">
        <v>7</v>
      </c>
      <c r="R47" s="63" t="s">
        <v>10</v>
      </c>
      <c r="T47" s="96" t="s">
        <v>50</v>
      </c>
      <c r="U47" s="73">
        <f>F44+L44+R56+L56+F56+F68+L68+R68+F80+L80+R80+R44+L92+F92</f>
        <v>9380</v>
      </c>
    </row>
    <row r="48" spans="2:21" ht="16">
      <c r="B48" s="103" t="s">
        <v>2</v>
      </c>
      <c r="C48" s="4">
        <v>9307</v>
      </c>
      <c r="D48" s="24">
        <v>27</v>
      </c>
      <c r="E48" s="25">
        <v>3</v>
      </c>
      <c r="F48" s="26">
        <v>30</v>
      </c>
      <c r="G48" s="88"/>
      <c r="H48" s="103" t="s">
        <v>2</v>
      </c>
      <c r="I48" s="4">
        <v>9307</v>
      </c>
      <c r="J48" s="24">
        <v>4</v>
      </c>
      <c r="K48" s="25">
        <v>2</v>
      </c>
      <c r="L48" s="26">
        <f>K48+J48</f>
        <v>6</v>
      </c>
      <c r="M48" s="88"/>
      <c r="N48" s="103" t="s">
        <v>2</v>
      </c>
      <c r="O48" s="4">
        <v>9307</v>
      </c>
      <c r="P48" s="24">
        <v>0</v>
      </c>
      <c r="Q48" s="25">
        <v>0</v>
      </c>
      <c r="R48" s="26">
        <v>0</v>
      </c>
      <c r="T48" s="76" t="s">
        <v>27</v>
      </c>
      <c r="U48" s="77">
        <f>E44+K44+Q56+K56+E56+E68+K68+Q68+E80+K80+Q80+Q44+K92+E92</f>
        <v>6958</v>
      </c>
    </row>
    <row r="49" spans="2:21" ht="16">
      <c r="B49" s="104"/>
      <c r="C49" s="2">
        <v>9307</v>
      </c>
      <c r="D49" s="27">
        <v>6</v>
      </c>
      <c r="E49" s="28">
        <v>0</v>
      </c>
      <c r="F49" s="26">
        <v>6</v>
      </c>
      <c r="G49" s="88"/>
      <c r="H49" s="104"/>
      <c r="I49" s="2">
        <v>9307</v>
      </c>
      <c r="J49" s="27">
        <v>1</v>
      </c>
      <c r="K49" s="28">
        <v>0</v>
      </c>
      <c r="L49" s="26">
        <v>1</v>
      </c>
      <c r="M49" s="91"/>
      <c r="N49" s="104"/>
      <c r="O49" s="2">
        <v>9307</v>
      </c>
      <c r="P49" s="27">
        <v>0</v>
      </c>
      <c r="Q49" s="28">
        <v>0</v>
      </c>
      <c r="R49" s="26">
        <v>0</v>
      </c>
      <c r="T49" s="74" t="s">
        <v>41</v>
      </c>
      <c r="U49" s="75">
        <f>D44+J44+P56+J56+D56+D68+J68+P68+P80+J80+D80+D92+J92+P44</f>
        <v>2421</v>
      </c>
    </row>
    <row r="50" spans="2:21" ht="16">
      <c r="B50" s="104"/>
      <c r="C50" s="2" t="s">
        <v>0</v>
      </c>
      <c r="D50" s="27">
        <v>42</v>
      </c>
      <c r="E50" s="28">
        <v>64</v>
      </c>
      <c r="F50" s="26">
        <v>106</v>
      </c>
      <c r="G50" s="88"/>
      <c r="H50" s="104"/>
      <c r="I50" s="2" t="s">
        <v>0</v>
      </c>
      <c r="J50" s="27">
        <f>6+3+3</f>
        <v>12</v>
      </c>
      <c r="K50" s="28">
        <f>3+1+6</f>
        <v>10</v>
      </c>
      <c r="L50" s="26">
        <v>22</v>
      </c>
      <c r="M50" s="88"/>
      <c r="N50" s="104"/>
      <c r="O50" s="2" t="s">
        <v>0</v>
      </c>
      <c r="P50" s="27">
        <v>3</v>
      </c>
      <c r="Q50" s="28">
        <v>1</v>
      </c>
      <c r="R50" s="26">
        <v>4</v>
      </c>
    </row>
    <row r="51" spans="2:21" ht="17" thickBot="1">
      <c r="B51" s="126"/>
      <c r="C51" s="3" t="s">
        <v>1</v>
      </c>
      <c r="D51" s="29">
        <v>48</v>
      </c>
      <c r="E51" s="30">
        <v>55</v>
      </c>
      <c r="F51" s="31">
        <v>103</v>
      </c>
      <c r="G51" s="88"/>
      <c r="H51" s="126"/>
      <c r="I51" s="3" t="s">
        <v>1</v>
      </c>
      <c r="J51" s="29">
        <v>6</v>
      </c>
      <c r="K51" s="30">
        <v>2</v>
      </c>
      <c r="L51" s="31">
        <v>8</v>
      </c>
      <c r="M51" s="88"/>
      <c r="N51" s="126"/>
      <c r="O51" s="3" t="s">
        <v>1</v>
      </c>
      <c r="P51" s="29">
        <v>2</v>
      </c>
      <c r="Q51" s="30">
        <v>0</v>
      </c>
      <c r="R51" s="31">
        <f>2</f>
        <v>2</v>
      </c>
    </row>
    <row r="52" spans="2:21" ht="16">
      <c r="B52" s="103" t="s">
        <v>3</v>
      </c>
      <c r="C52" s="14" t="s">
        <v>4</v>
      </c>
      <c r="D52" s="24">
        <f>5+4+1+3+4+1+1</f>
        <v>19</v>
      </c>
      <c r="E52" s="24">
        <f>3+1+1+1+1+1</f>
        <v>8</v>
      </c>
      <c r="F52" s="25">
        <v>27</v>
      </c>
      <c r="G52" s="88"/>
      <c r="H52" s="103" t="s">
        <v>3</v>
      </c>
      <c r="I52" s="14" t="s">
        <v>4</v>
      </c>
      <c r="J52" s="24">
        <v>0</v>
      </c>
      <c r="K52" s="24">
        <v>0</v>
      </c>
      <c r="L52" s="25">
        <v>0</v>
      </c>
      <c r="M52" s="88"/>
      <c r="N52" s="103" t="s">
        <v>3</v>
      </c>
      <c r="O52" s="14" t="s">
        <v>4</v>
      </c>
      <c r="P52" s="24">
        <v>0</v>
      </c>
      <c r="Q52" s="24">
        <v>58</v>
      </c>
      <c r="R52" s="25">
        <v>58</v>
      </c>
    </row>
    <row r="53" spans="2:21" ht="16">
      <c r="B53" s="104"/>
      <c r="C53" s="2" t="s">
        <v>5</v>
      </c>
      <c r="D53" s="27">
        <f>2+2+1+2+1</f>
        <v>8</v>
      </c>
      <c r="E53" s="27">
        <f>1+1</f>
        <v>2</v>
      </c>
      <c r="F53" s="28">
        <v>10</v>
      </c>
      <c r="G53" s="88"/>
      <c r="H53" s="104"/>
      <c r="I53" s="2" t="s">
        <v>5</v>
      </c>
      <c r="J53" s="27">
        <v>0</v>
      </c>
      <c r="K53" s="27">
        <v>0</v>
      </c>
      <c r="L53" s="28">
        <v>0</v>
      </c>
      <c r="M53" s="88"/>
      <c r="N53" s="104"/>
      <c r="O53" s="2" t="s">
        <v>5</v>
      </c>
      <c r="P53" s="27">
        <v>0</v>
      </c>
      <c r="Q53" s="27">
        <v>0</v>
      </c>
      <c r="R53" s="28">
        <v>0</v>
      </c>
    </row>
    <row r="54" spans="2:21" ht="28">
      <c r="B54" s="104"/>
      <c r="C54" s="2" t="s">
        <v>6</v>
      </c>
      <c r="D54" s="27">
        <f>5+6+2+6+4+5+2+1+1</f>
        <v>32</v>
      </c>
      <c r="E54" s="27">
        <f>5+1</f>
        <v>6</v>
      </c>
      <c r="F54" s="28">
        <v>38</v>
      </c>
      <c r="G54" s="88"/>
      <c r="H54" s="104"/>
      <c r="I54" s="2" t="s">
        <v>6</v>
      </c>
      <c r="J54" s="27">
        <v>0</v>
      </c>
      <c r="K54" s="27">
        <v>0</v>
      </c>
      <c r="L54" s="28">
        <v>0</v>
      </c>
      <c r="M54" s="88"/>
      <c r="N54" s="104"/>
      <c r="O54" s="2" t="s">
        <v>6</v>
      </c>
      <c r="P54" s="27">
        <v>1</v>
      </c>
      <c r="Q54" s="27">
        <v>0</v>
      </c>
      <c r="R54" s="28">
        <v>1</v>
      </c>
    </row>
    <row r="55" spans="2:21" ht="29" thickBot="1">
      <c r="B55" s="105"/>
      <c r="C55" s="8" t="s">
        <v>11</v>
      </c>
      <c r="D55" s="32">
        <v>0</v>
      </c>
      <c r="E55" s="32">
        <v>0</v>
      </c>
      <c r="F55" s="33">
        <v>0</v>
      </c>
      <c r="G55" s="88"/>
      <c r="H55" s="105"/>
      <c r="I55" s="8" t="s">
        <v>11</v>
      </c>
      <c r="J55" s="32">
        <v>0</v>
      </c>
      <c r="K55" s="32">
        <v>0</v>
      </c>
      <c r="L55" s="33">
        <v>0</v>
      </c>
      <c r="M55" s="88"/>
      <c r="N55" s="105"/>
      <c r="O55" s="8" t="s">
        <v>11</v>
      </c>
      <c r="P55" s="32">
        <v>0</v>
      </c>
      <c r="Q55" s="32">
        <v>0</v>
      </c>
      <c r="R55" s="33">
        <v>0</v>
      </c>
    </row>
    <row r="56" spans="2:21" ht="16">
      <c r="B56" s="106" t="s">
        <v>12</v>
      </c>
      <c r="C56" s="107"/>
      <c r="D56" s="34">
        <f>SUM(D48:D55)</f>
        <v>182</v>
      </c>
      <c r="E56" s="34">
        <f>SUM(E48:E55)</f>
        <v>138</v>
      </c>
      <c r="F56" s="34">
        <f>SUM(F48:F55)</f>
        <v>320</v>
      </c>
      <c r="G56" s="88"/>
      <c r="H56" s="106" t="s">
        <v>12</v>
      </c>
      <c r="I56" s="107"/>
      <c r="J56" s="34">
        <f>SUM(J48:J55)</f>
        <v>23</v>
      </c>
      <c r="K56" s="34">
        <f>SUM(K48:K55)</f>
        <v>14</v>
      </c>
      <c r="L56" s="34">
        <f>SUM(L48:L55)</f>
        <v>37</v>
      </c>
      <c r="M56" s="88"/>
      <c r="N56" s="106" t="s">
        <v>12</v>
      </c>
      <c r="O56" s="107"/>
      <c r="P56" s="34">
        <f>SUM(P48:P55)</f>
        <v>6</v>
      </c>
      <c r="Q56" s="34">
        <f>SUM(Q48:Q55)</f>
        <v>59</v>
      </c>
      <c r="R56" s="34">
        <f>SUM(R48:R55)</f>
        <v>65</v>
      </c>
    </row>
    <row r="57" spans="2:21" ht="16">
      <c r="B57" s="93"/>
      <c r="C57" s="94"/>
      <c r="D57" s="88"/>
      <c r="E57" s="88"/>
      <c r="F57" s="88"/>
      <c r="G57" s="88"/>
      <c r="H57" s="93"/>
      <c r="I57" s="94"/>
      <c r="J57" s="88"/>
      <c r="K57" s="88"/>
      <c r="L57" s="88"/>
      <c r="M57" s="88"/>
      <c r="N57" s="93"/>
      <c r="O57" s="94"/>
      <c r="P57" s="88"/>
      <c r="Q57" s="88"/>
      <c r="R57" s="88"/>
    </row>
    <row r="58" spans="2:21" ht="17" thickBot="1">
      <c r="B58" s="88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</row>
    <row r="59" spans="2:21" ht="29" thickBot="1">
      <c r="B59" s="124" t="s">
        <v>15</v>
      </c>
      <c r="C59" s="125"/>
      <c r="D59" s="62" t="s">
        <v>9</v>
      </c>
      <c r="E59" s="62" t="s">
        <v>7</v>
      </c>
      <c r="F59" s="63" t="s">
        <v>10</v>
      </c>
      <c r="G59" s="88"/>
      <c r="H59" s="124" t="s">
        <v>16</v>
      </c>
      <c r="I59" s="125"/>
      <c r="J59" s="62" t="s">
        <v>9</v>
      </c>
      <c r="K59" s="62" t="s">
        <v>7</v>
      </c>
      <c r="L59" s="63" t="s">
        <v>10</v>
      </c>
      <c r="M59" s="88"/>
      <c r="N59" s="124" t="s">
        <v>17</v>
      </c>
      <c r="O59" s="125"/>
      <c r="P59" s="62" t="s">
        <v>9</v>
      </c>
      <c r="Q59" s="62" t="s">
        <v>7</v>
      </c>
      <c r="R59" s="63" t="s">
        <v>10</v>
      </c>
    </row>
    <row r="60" spans="2:21" ht="16">
      <c r="B60" s="103" t="s">
        <v>2</v>
      </c>
      <c r="C60" s="4">
        <v>9307</v>
      </c>
      <c r="D60" s="24">
        <f>1+1+2+1</f>
        <v>5</v>
      </c>
      <c r="E60" s="25">
        <v>1</v>
      </c>
      <c r="F60" s="26">
        <v>6</v>
      </c>
      <c r="G60" s="88"/>
      <c r="H60" s="103" t="s">
        <v>2</v>
      </c>
      <c r="I60" s="4">
        <v>9307</v>
      </c>
      <c r="J60" s="24">
        <v>0</v>
      </c>
      <c r="K60" s="25">
        <v>0</v>
      </c>
      <c r="L60" s="26">
        <v>0</v>
      </c>
      <c r="M60" s="88"/>
      <c r="N60" s="103" t="s">
        <v>2</v>
      </c>
      <c r="O60" s="4">
        <v>9307</v>
      </c>
      <c r="P60" s="24">
        <v>2</v>
      </c>
      <c r="Q60" s="25">
        <v>0</v>
      </c>
      <c r="R60" s="26">
        <v>2</v>
      </c>
    </row>
    <row r="61" spans="2:21" ht="16">
      <c r="B61" s="104"/>
      <c r="C61" s="2">
        <v>9307</v>
      </c>
      <c r="D61" s="27">
        <v>0</v>
      </c>
      <c r="E61" s="28">
        <v>0</v>
      </c>
      <c r="F61" s="26">
        <v>0</v>
      </c>
      <c r="G61" s="88"/>
      <c r="H61" s="104"/>
      <c r="I61" s="2">
        <v>9307</v>
      </c>
      <c r="J61" s="27">
        <v>0</v>
      </c>
      <c r="K61" s="28">
        <v>0</v>
      </c>
      <c r="L61" s="26">
        <v>0</v>
      </c>
      <c r="M61" s="88"/>
      <c r="N61" s="104"/>
      <c r="O61" s="2">
        <v>9307</v>
      </c>
      <c r="P61" s="27">
        <v>4</v>
      </c>
      <c r="Q61" s="28">
        <v>2</v>
      </c>
      <c r="R61" s="26">
        <v>6</v>
      </c>
    </row>
    <row r="62" spans="2:21" ht="16">
      <c r="B62" s="104"/>
      <c r="C62" s="2" t="s">
        <v>0</v>
      </c>
      <c r="D62" s="27">
        <f>4+3+2+3+4+1</f>
        <v>17</v>
      </c>
      <c r="E62" s="28">
        <f>2+5</f>
        <v>7</v>
      </c>
      <c r="F62" s="26">
        <v>24</v>
      </c>
      <c r="G62" s="88"/>
      <c r="H62" s="104"/>
      <c r="I62" s="2" t="s">
        <v>0</v>
      </c>
      <c r="J62" s="27">
        <v>0</v>
      </c>
      <c r="K62" s="28">
        <v>1</v>
      </c>
      <c r="L62" s="26">
        <v>1</v>
      </c>
      <c r="M62" s="88"/>
      <c r="N62" s="104"/>
      <c r="O62" s="2" t="s">
        <v>0</v>
      </c>
      <c r="P62" s="27">
        <v>10</v>
      </c>
      <c r="Q62" s="28">
        <v>52</v>
      </c>
      <c r="R62" s="26">
        <f>Q62+P62</f>
        <v>62</v>
      </c>
    </row>
    <row r="63" spans="2:21" ht="17" thickBot="1">
      <c r="B63" s="126"/>
      <c r="C63" s="3" t="s">
        <v>1</v>
      </c>
      <c r="D63" s="29">
        <f>3+2+1+1+3+3</f>
        <v>13</v>
      </c>
      <c r="E63" s="30">
        <f>1+1+3+1</f>
        <v>6</v>
      </c>
      <c r="F63" s="31">
        <f>D63+E63</f>
        <v>19</v>
      </c>
      <c r="G63" s="88"/>
      <c r="H63" s="126"/>
      <c r="I63" s="3" t="s">
        <v>1</v>
      </c>
      <c r="J63" s="29">
        <v>0</v>
      </c>
      <c r="K63" s="30">
        <v>2</v>
      </c>
      <c r="L63" s="31">
        <v>2</v>
      </c>
      <c r="M63" s="88"/>
      <c r="N63" s="126"/>
      <c r="O63" s="3" t="s">
        <v>1</v>
      </c>
      <c r="P63" s="29">
        <f>1+4+3+3</f>
        <v>11</v>
      </c>
      <c r="Q63" s="30">
        <f>6+6+5+14+3+1</f>
        <v>35</v>
      </c>
      <c r="R63" s="31">
        <v>46</v>
      </c>
    </row>
    <row r="64" spans="2:21" ht="16">
      <c r="B64" s="103" t="s">
        <v>3</v>
      </c>
      <c r="C64" s="14" t="s">
        <v>4</v>
      </c>
      <c r="D64" s="24">
        <v>2</v>
      </c>
      <c r="E64" s="24">
        <v>24</v>
      </c>
      <c r="F64" s="25">
        <v>26</v>
      </c>
      <c r="G64" s="88"/>
      <c r="H64" s="103" t="s">
        <v>3</v>
      </c>
      <c r="I64" s="14" t="s">
        <v>4</v>
      </c>
      <c r="J64" s="24">
        <v>0</v>
      </c>
      <c r="K64" s="24">
        <v>7</v>
      </c>
      <c r="L64" s="25">
        <v>7</v>
      </c>
      <c r="M64" s="88"/>
      <c r="N64" s="103" t="s">
        <v>3</v>
      </c>
      <c r="O64" s="14" t="s">
        <v>4</v>
      </c>
      <c r="P64" s="24">
        <v>6</v>
      </c>
      <c r="Q64" s="24">
        <v>546</v>
      </c>
      <c r="R64" s="25">
        <v>552</v>
      </c>
    </row>
    <row r="65" spans="2:18" ht="16">
      <c r="B65" s="104"/>
      <c r="C65" s="2" t="s">
        <v>5</v>
      </c>
      <c r="D65" s="27">
        <v>0</v>
      </c>
      <c r="E65" s="27">
        <v>0</v>
      </c>
      <c r="F65" s="28">
        <v>0</v>
      </c>
      <c r="G65" s="88"/>
      <c r="H65" s="104"/>
      <c r="I65" s="2" t="s">
        <v>5</v>
      </c>
      <c r="J65" s="27">
        <v>0</v>
      </c>
      <c r="K65" s="27">
        <v>0</v>
      </c>
      <c r="L65" s="28">
        <v>0</v>
      </c>
      <c r="M65" s="88"/>
      <c r="N65" s="104"/>
      <c r="O65" s="2" t="s">
        <v>5</v>
      </c>
      <c r="P65" s="27">
        <v>0</v>
      </c>
      <c r="Q65" s="27">
        <v>95</v>
      </c>
      <c r="R65" s="28">
        <v>95</v>
      </c>
    </row>
    <row r="66" spans="2:18" ht="28">
      <c r="B66" s="104"/>
      <c r="C66" s="2" t="s">
        <v>6</v>
      </c>
      <c r="D66" s="27">
        <v>5</v>
      </c>
      <c r="E66" s="27">
        <v>0</v>
      </c>
      <c r="F66" s="28">
        <v>5</v>
      </c>
      <c r="G66" s="88"/>
      <c r="H66" s="104"/>
      <c r="I66" s="2" t="s">
        <v>6</v>
      </c>
      <c r="J66" s="27">
        <v>0</v>
      </c>
      <c r="K66" s="27">
        <v>0</v>
      </c>
      <c r="L66" s="28">
        <v>0</v>
      </c>
      <c r="M66" s="88"/>
      <c r="N66" s="104"/>
      <c r="O66" s="2" t="s">
        <v>6</v>
      </c>
      <c r="P66" s="27">
        <v>8</v>
      </c>
      <c r="Q66" s="27">
        <v>4</v>
      </c>
      <c r="R66" s="28">
        <v>12</v>
      </c>
    </row>
    <row r="67" spans="2:18" ht="29" thickBot="1">
      <c r="B67" s="105"/>
      <c r="C67" s="8" t="s">
        <v>11</v>
      </c>
      <c r="D67" s="32">
        <v>0</v>
      </c>
      <c r="E67" s="32">
        <v>0</v>
      </c>
      <c r="F67" s="33">
        <v>0</v>
      </c>
      <c r="G67" s="88"/>
      <c r="H67" s="105"/>
      <c r="I67" s="8" t="s">
        <v>11</v>
      </c>
      <c r="J67" s="32">
        <v>0</v>
      </c>
      <c r="K67" s="32">
        <v>0</v>
      </c>
      <c r="L67" s="33">
        <v>0</v>
      </c>
      <c r="M67" s="88"/>
      <c r="N67" s="105"/>
      <c r="O67" s="8" t="s">
        <v>11</v>
      </c>
      <c r="P67" s="32">
        <v>4</v>
      </c>
      <c r="Q67" s="32">
        <v>9</v>
      </c>
      <c r="R67" s="33">
        <v>13</v>
      </c>
    </row>
    <row r="68" spans="2:18" ht="16">
      <c r="B68" s="106" t="s">
        <v>12</v>
      </c>
      <c r="C68" s="107"/>
      <c r="D68" s="34">
        <f>SUM(D60:D67)</f>
        <v>42</v>
      </c>
      <c r="E68" s="34">
        <f>SUM(E60:E67)</f>
        <v>38</v>
      </c>
      <c r="F68" s="34">
        <f>SUM(F60:F67)</f>
        <v>80</v>
      </c>
      <c r="G68" s="88"/>
      <c r="H68" s="106" t="s">
        <v>12</v>
      </c>
      <c r="I68" s="107"/>
      <c r="J68" s="34">
        <v>0</v>
      </c>
      <c r="K68" s="34">
        <v>10</v>
      </c>
      <c r="L68" s="34">
        <v>10</v>
      </c>
      <c r="M68" s="88"/>
      <c r="N68" s="106" t="s">
        <v>12</v>
      </c>
      <c r="O68" s="107"/>
      <c r="P68" s="34">
        <f>SUM(P60:P67)</f>
        <v>45</v>
      </c>
      <c r="Q68" s="34">
        <f>SUM(Q60:Q67)</f>
        <v>743</v>
      </c>
      <c r="R68" s="34">
        <f>SUM(R60:R67)</f>
        <v>788</v>
      </c>
    </row>
    <row r="69" spans="2:18" ht="16">
      <c r="B69" s="93"/>
      <c r="C69" s="94"/>
      <c r="D69" s="88"/>
      <c r="E69" s="88"/>
      <c r="F69" s="88"/>
      <c r="G69" s="88"/>
      <c r="H69" s="93"/>
      <c r="I69" s="94"/>
      <c r="J69" s="88"/>
      <c r="K69" s="88"/>
      <c r="L69" s="88"/>
      <c r="M69" s="88"/>
      <c r="N69" s="93"/>
      <c r="O69" s="94"/>
      <c r="P69" s="88"/>
      <c r="Q69" s="88"/>
      <c r="R69" s="88"/>
    </row>
    <row r="70" spans="2:18" ht="17" thickBot="1">
      <c r="B70" s="88"/>
      <c r="C70" s="88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</row>
    <row r="71" spans="2:18" ht="29" thickBot="1">
      <c r="B71" s="124" t="s">
        <v>42</v>
      </c>
      <c r="C71" s="125"/>
      <c r="D71" s="62" t="s">
        <v>9</v>
      </c>
      <c r="E71" s="62" t="s">
        <v>7</v>
      </c>
      <c r="F71" s="63" t="s">
        <v>10</v>
      </c>
      <c r="G71" s="88"/>
      <c r="H71" s="124" t="s">
        <v>43</v>
      </c>
      <c r="I71" s="125"/>
      <c r="J71" s="62" t="s">
        <v>9</v>
      </c>
      <c r="K71" s="62" t="s">
        <v>7</v>
      </c>
      <c r="L71" s="63" t="s">
        <v>10</v>
      </c>
      <c r="M71" s="88"/>
      <c r="N71" s="124" t="s">
        <v>44</v>
      </c>
      <c r="O71" s="125"/>
      <c r="P71" s="62" t="s">
        <v>9</v>
      </c>
      <c r="Q71" s="62" t="s">
        <v>7</v>
      </c>
      <c r="R71" s="63" t="s">
        <v>10</v>
      </c>
    </row>
    <row r="72" spans="2:18" ht="16">
      <c r="B72" s="103" t="s">
        <v>2</v>
      </c>
      <c r="C72" s="4">
        <v>9307</v>
      </c>
      <c r="D72" s="24">
        <v>0</v>
      </c>
      <c r="E72" s="25">
        <v>0</v>
      </c>
      <c r="F72" s="26">
        <v>0</v>
      </c>
      <c r="G72" s="88"/>
      <c r="H72" s="103" t="s">
        <v>2</v>
      </c>
      <c r="I72" s="4">
        <v>9307</v>
      </c>
      <c r="J72" s="24">
        <v>0</v>
      </c>
      <c r="K72" s="25">
        <v>1</v>
      </c>
      <c r="L72" s="26">
        <v>1</v>
      </c>
      <c r="M72" s="88"/>
      <c r="N72" s="103" t="s">
        <v>2</v>
      </c>
      <c r="O72" s="4">
        <v>9307</v>
      </c>
      <c r="P72" s="24">
        <v>36</v>
      </c>
      <c r="Q72" s="25">
        <v>7</v>
      </c>
      <c r="R72" s="26">
        <v>43</v>
      </c>
    </row>
    <row r="73" spans="2:18" ht="16">
      <c r="B73" s="104"/>
      <c r="C73" s="2">
        <v>9307</v>
      </c>
      <c r="D73" s="27">
        <v>0</v>
      </c>
      <c r="E73" s="28">
        <v>0</v>
      </c>
      <c r="F73" s="26">
        <v>0</v>
      </c>
      <c r="G73" s="88"/>
      <c r="H73" s="104"/>
      <c r="I73" s="2">
        <v>9307</v>
      </c>
      <c r="J73" s="27">
        <v>0</v>
      </c>
      <c r="K73" s="28">
        <v>0</v>
      </c>
      <c r="L73" s="26">
        <v>0</v>
      </c>
      <c r="M73" s="88"/>
      <c r="N73" s="104"/>
      <c r="O73" s="2">
        <v>9307</v>
      </c>
      <c r="P73" s="27">
        <v>0</v>
      </c>
      <c r="Q73" s="28">
        <v>0</v>
      </c>
      <c r="R73" s="26">
        <v>0</v>
      </c>
    </row>
    <row r="74" spans="2:18" ht="16">
      <c r="B74" s="104"/>
      <c r="C74" s="2" t="s">
        <v>0</v>
      </c>
      <c r="D74" s="27">
        <f>9+29</f>
        <v>38</v>
      </c>
      <c r="E74" s="28">
        <v>9</v>
      </c>
      <c r="F74" s="26">
        <v>47</v>
      </c>
      <c r="G74" s="88"/>
      <c r="H74" s="104"/>
      <c r="I74" s="2" t="s">
        <v>0</v>
      </c>
      <c r="J74" s="27">
        <v>0</v>
      </c>
      <c r="K74" s="28">
        <v>16</v>
      </c>
      <c r="L74" s="26">
        <v>16</v>
      </c>
      <c r="M74" s="88"/>
      <c r="N74" s="104"/>
      <c r="O74" s="2" t="s">
        <v>0</v>
      </c>
      <c r="P74" s="27">
        <v>33</v>
      </c>
      <c r="Q74" s="28">
        <v>54</v>
      </c>
      <c r="R74" s="26">
        <v>87</v>
      </c>
    </row>
    <row r="75" spans="2:18" ht="17" thickBot="1">
      <c r="B75" s="126"/>
      <c r="C75" s="3" t="s">
        <v>1</v>
      </c>
      <c r="D75" s="29">
        <v>20</v>
      </c>
      <c r="E75" s="30">
        <v>23</v>
      </c>
      <c r="F75" s="31">
        <v>43</v>
      </c>
      <c r="G75" s="91"/>
      <c r="H75" s="126"/>
      <c r="I75" s="3" t="s">
        <v>1</v>
      </c>
      <c r="J75" s="29">
        <v>0</v>
      </c>
      <c r="K75" s="30">
        <v>7</v>
      </c>
      <c r="L75" s="31">
        <v>7</v>
      </c>
      <c r="M75" s="88"/>
      <c r="N75" s="126"/>
      <c r="O75" s="3" t="s">
        <v>1</v>
      </c>
      <c r="P75" s="29">
        <v>61</v>
      </c>
      <c r="Q75" s="30">
        <v>100</v>
      </c>
      <c r="R75" s="31">
        <v>161</v>
      </c>
    </row>
    <row r="76" spans="2:18" ht="16">
      <c r="B76" s="103" t="s">
        <v>3</v>
      </c>
      <c r="C76" s="14" t="s">
        <v>4</v>
      </c>
      <c r="D76" s="24">
        <v>3</v>
      </c>
      <c r="E76" s="24">
        <v>6</v>
      </c>
      <c r="F76" s="25">
        <v>9</v>
      </c>
      <c r="G76" s="88"/>
      <c r="H76" s="103" t="s">
        <v>3</v>
      </c>
      <c r="I76" s="14" t="s">
        <v>4</v>
      </c>
      <c r="J76" s="24">
        <v>0</v>
      </c>
      <c r="K76" s="24">
        <v>35</v>
      </c>
      <c r="L76" s="25">
        <v>35</v>
      </c>
      <c r="M76" s="88"/>
      <c r="N76" s="103" t="s">
        <v>3</v>
      </c>
      <c r="O76" s="14" t="s">
        <v>4</v>
      </c>
      <c r="P76" s="24">
        <v>0</v>
      </c>
      <c r="Q76" s="24">
        <v>2</v>
      </c>
      <c r="R76" s="25">
        <v>2</v>
      </c>
    </row>
    <row r="77" spans="2:18" ht="16">
      <c r="B77" s="104"/>
      <c r="C77" s="2" t="s">
        <v>5</v>
      </c>
      <c r="D77" s="27">
        <v>6</v>
      </c>
      <c r="E77" s="27">
        <v>6</v>
      </c>
      <c r="F77" s="28">
        <v>12</v>
      </c>
      <c r="G77" s="88"/>
      <c r="H77" s="104"/>
      <c r="I77" s="2" t="s">
        <v>5</v>
      </c>
      <c r="J77" s="27">
        <v>0</v>
      </c>
      <c r="K77" s="27">
        <v>0</v>
      </c>
      <c r="L77" s="28">
        <v>0</v>
      </c>
      <c r="M77" s="88"/>
      <c r="N77" s="104"/>
      <c r="O77" s="2" t="s">
        <v>5</v>
      </c>
      <c r="P77" s="27">
        <v>0</v>
      </c>
      <c r="Q77" s="27">
        <v>0</v>
      </c>
      <c r="R77" s="28">
        <v>0</v>
      </c>
    </row>
    <row r="78" spans="2:18" ht="28">
      <c r="B78" s="104"/>
      <c r="C78" s="2" t="s">
        <v>6</v>
      </c>
      <c r="D78" s="27">
        <v>6</v>
      </c>
      <c r="E78" s="27">
        <v>1</v>
      </c>
      <c r="F78" s="28">
        <v>7</v>
      </c>
      <c r="G78" s="88"/>
      <c r="H78" s="104"/>
      <c r="I78" s="2" t="s">
        <v>6</v>
      </c>
      <c r="J78" s="27">
        <v>0</v>
      </c>
      <c r="K78" s="27">
        <v>1</v>
      </c>
      <c r="L78" s="28">
        <v>1</v>
      </c>
      <c r="M78" s="88"/>
      <c r="N78" s="104"/>
      <c r="O78" s="2" t="s">
        <v>6</v>
      </c>
      <c r="P78" s="27">
        <v>55</v>
      </c>
      <c r="Q78" s="27">
        <v>0</v>
      </c>
      <c r="R78" s="28">
        <v>55</v>
      </c>
    </row>
    <row r="79" spans="2:18" ht="29" thickBot="1">
      <c r="B79" s="105"/>
      <c r="C79" s="8" t="s">
        <v>11</v>
      </c>
      <c r="D79" s="32">
        <v>0</v>
      </c>
      <c r="E79" s="32">
        <v>0</v>
      </c>
      <c r="F79" s="33">
        <v>0</v>
      </c>
      <c r="G79" s="88"/>
      <c r="H79" s="105"/>
      <c r="I79" s="8" t="s">
        <v>11</v>
      </c>
      <c r="J79" s="32">
        <v>0</v>
      </c>
      <c r="K79" s="32">
        <v>0</v>
      </c>
      <c r="L79" s="33">
        <v>0</v>
      </c>
      <c r="M79" s="88"/>
      <c r="N79" s="105"/>
      <c r="O79" s="8" t="s">
        <v>11</v>
      </c>
      <c r="P79" s="32">
        <v>2</v>
      </c>
      <c r="Q79" s="32">
        <v>1</v>
      </c>
      <c r="R79" s="33">
        <v>3</v>
      </c>
    </row>
    <row r="80" spans="2:18" ht="16">
      <c r="B80" s="106" t="s">
        <v>12</v>
      </c>
      <c r="C80" s="107"/>
      <c r="D80" s="34">
        <f>SUM(D72:D79)</f>
        <v>73</v>
      </c>
      <c r="E80" s="34">
        <f>SUM(E72:E79)</f>
        <v>45</v>
      </c>
      <c r="F80" s="34">
        <f>SUM(F72:F79)</f>
        <v>118</v>
      </c>
      <c r="G80" s="88"/>
      <c r="H80" s="106" t="s">
        <v>12</v>
      </c>
      <c r="I80" s="107"/>
      <c r="J80" s="34">
        <v>0</v>
      </c>
      <c r="K80" s="34">
        <f>SUM(K72:K79)</f>
        <v>60</v>
      </c>
      <c r="L80" s="34">
        <f>SUM(L72:L79)</f>
        <v>60</v>
      </c>
      <c r="M80" s="88"/>
      <c r="N80" s="106" t="s">
        <v>12</v>
      </c>
      <c r="O80" s="107"/>
      <c r="P80" s="34">
        <f>SUM(P72:P79)</f>
        <v>187</v>
      </c>
      <c r="Q80" s="34">
        <f>SUM(Q72:Q79)</f>
        <v>164</v>
      </c>
      <c r="R80" s="34">
        <f>SUM(P80:Q80)</f>
        <v>351</v>
      </c>
    </row>
    <row r="81" spans="2:21" ht="16">
      <c r="B81" s="93"/>
      <c r="C81" s="94"/>
      <c r="D81" s="89"/>
      <c r="E81" s="89"/>
      <c r="F81" s="89"/>
      <c r="G81" s="88"/>
      <c r="H81" s="93"/>
      <c r="I81" s="94"/>
      <c r="J81" s="89"/>
      <c r="K81" s="89"/>
      <c r="L81" s="89"/>
      <c r="M81" s="88"/>
      <c r="N81" s="93"/>
      <c r="O81" s="94"/>
      <c r="P81" s="89"/>
      <c r="Q81" s="89"/>
      <c r="R81" s="89"/>
    </row>
    <row r="82" spans="2:21" ht="17" thickBot="1"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</row>
    <row r="83" spans="2:21" ht="29" thickBot="1">
      <c r="B83" s="124" t="s">
        <v>45</v>
      </c>
      <c r="C83" s="125"/>
      <c r="D83" s="62" t="s">
        <v>9</v>
      </c>
      <c r="E83" s="62" t="s">
        <v>7</v>
      </c>
      <c r="F83" s="63" t="s">
        <v>10</v>
      </c>
      <c r="G83" s="88"/>
      <c r="H83" s="124" t="s">
        <v>46</v>
      </c>
      <c r="I83" s="125"/>
      <c r="J83" s="62" t="s">
        <v>9</v>
      </c>
      <c r="K83" s="62" t="s">
        <v>7</v>
      </c>
      <c r="L83" s="63" t="s">
        <v>10</v>
      </c>
      <c r="M83" s="88"/>
      <c r="N83" s="90"/>
      <c r="Q83" s="90"/>
      <c r="R83" s="90"/>
    </row>
    <row r="84" spans="2:21" ht="16">
      <c r="B84" s="103" t="s">
        <v>2</v>
      </c>
      <c r="C84" s="4">
        <v>9307</v>
      </c>
      <c r="D84" s="24">
        <v>0</v>
      </c>
      <c r="E84" s="25">
        <v>0</v>
      </c>
      <c r="F84" s="26">
        <v>0</v>
      </c>
      <c r="G84" s="88"/>
      <c r="H84" s="103" t="s">
        <v>2</v>
      </c>
      <c r="I84" s="4">
        <v>9307</v>
      </c>
      <c r="J84" s="24">
        <v>3</v>
      </c>
      <c r="K84" s="25">
        <v>3</v>
      </c>
      <c r="L84" s="26">
        <v>6</v>
      </c>
      <c r="M84" s="88"/>
      <c r="N84" s="90"/>
      <c r="Q84" s="90"/>
      <c r="R84" s="90"/>
    </row>
    <row r="85" spans="2:21" ht="16">
      <c r="B85" s="104"/>
      <c r="C85" s="2">
        <v>9307</v>
      </c>
      <c r="D85" s="27">
        <v>0</v>
      </c>
      <c r="E85" s="28">
        <v>0</v>
      </c>
      <c r="F85" s="26">
        <v>0</v>
      </c>
      <c r="G85" s="88"/>
      <c r="H85" s="104"/>
      <c r="I85" s="2">
        <v>9307</v>
      </c>
      <c r="J85" s="27">
        <v>5</v>
      </c>
      <c r="K85" s="28">
        <v>4</v>
      </c>
      <c r="L85" s="26">
        <v>9</v>
      </c>
      <c r="M85" s="88"/>
      <c r="N85" s="90"/>
      <c r="Q85" s="90"/>
      <c r="R85" s="90"/>
    </row>
    <row r="86" spans="2:21" ht="16">
      <c r="B86" s="104"/>
      <c r="C86" s="2" t="s">
        <v>0</v>
      </c>
      <c r="D86" s="27">
        <v>7</v>
      </c>
      <c r="E86" s="28">
        <v>40</v>
      </c>
      <c r="F86" s="26">
        <v>47</v>
      </c>
      <c r="G86" s="88"/>
      <c r="H86" s="104"/>
      <c r="I86" s="2" t="s">
        <v>0</v>
      </c>
      <c r="J86" s="27">
        <v>7</v>
      </c>
      <c r="K86" s="28">
        <v>5</v>
      </c>
      <c r="L86" s="26">
        <v>12</v>
      </c>
      <c r="M86" s="88"/>
      <c r="N86" s="90"/>
      <c r="O86" s="90"/>
      <c r="P86" s="90"/>
      <c r="Q86" s="90"/>
      <c r="R86" s="90"/>
    </row>
    <row r="87" spans="2:21" ht="17" thickBot="1">
      <c r="B87" s="126"/>
      <c r="C87" s="3" t="s">
        <v>1</v>
      </c>
      <c r="D87" s="29">
        <v>8</v>
      </c>
      <c r="E87" s="30">
        <v>18</v>
      </c>
      <c r="F87" s="31">
        <v>26</v>
      </c>
      <c r="G87" s="88"/>
      <c r="H87" s="126"/>
      <c r="I87" s="3" t="s">
        <v>1</v>
      </c>
      <c r="J87" s="29">
        <v>18</v>
      </c>
      <c r="K87" s="30">
        <v>7</v>
      </c>
      <c r="L87" s="31">
        <v>25</v>
      </c>
      <c r="M87" s="88"/>
      <c r="N87" s="90"/>
      <c r="O87" s="90"/>
      <c r="P87" s="90"/>
      <c r="Q87" s="90"/>
      <c r="R87" s="90"/>
    </row>
    <row r="88" spans="2:21" ht="16">
      <c r="B88" s="103" t="s">
        <v>3</v>
      </c>
      <c r="C88" s="14" t="s">
        <v>4</v>
      </c>
      <c r="D88" s="24">
        <v>2</v>
      </c>
      <c r="E88" s="24">
        <v>7</v>
      </c>
      <c r="F88" s="25">
        <v>9</v>
      </c>
      <c r="G88" s="88"/>
      <c r="H88" s="103" t="s">
        <v>3</v>
      </c>
      <c r="I88" s="14" t="s">
        <v>4</v>
      </c>
      <c r="J88" s="24">
        <v>0</v>
      </c>
      <c r="K88" s="24">
        <v>0</v>
      </c>
      <c r="L88" s="25">
        <v>0</v>
      </c>
      <c r="M88" s="88"/>
      <c r="N88" s="90"/>
      <c r="O88" s="90"/>
      <c r="P88" s="90"/>
      <c r="Q88" s="90"/>
      <c r="R88" s="90"/>
    </row>
    <row r="89" spans="2:21" ht="16">
      <c r="B89" s="104"/>
      <c r="C89" s="2" t="s">
        <v>5</v>
      </c>
      <c r="D89" s="27">
        <v>0</v>
      </c>
      <c r="E89" s="27">
        <v>0</v>
      </c>
      <c r="F89" s="28">
        <v>0</v>
      </c>
      <c r="G89" s="88"/>
      <c r="H89" s="104"/>
      <c r="I89" s="2" t="s">
        <v>5</v>
      </c>
      <c r="J89" s="27">
        <v>0</v>
      </c>
      <c r="K89" s="27">
        <v>0</v>
      </c>
      <c r="L89" s="28">
        <v>0</v>
      </c>
      <c r="M89" s="88"/>
      <c r="N89" s="90"/>
      <c r="O89" s="90"/>
      <c r="P89" s="90"/>
      <c r="Q89" s="90"/>
      <c r="R89" s="90"/>
    </row>
    <row r="90" spans="2:21" ht="28">
      <c r="B90" s="104"/>
      <c r="C90" s="2" t="s">
        <v>6</v>
      </c>
      <c r="D90" s="27">
        <v>5</v>
      </c>
      <c r="E90" s="27">
        <v>3</v>
      </c>
      <c r="F90" s="28">
        <v>8</v>
      </c>
      <c r="G90" s="88"/>
      <c r="H90" s="104"/>
      <c r="I90" s="2" t="s">
        <v>6</v>
      </c>
      <c r="J90" s="27">
        <v>6</v>
      </c>
      <c r="K90" s="27">
        <v>1</v>
      </c>
      <c r="L90" s="28">
        <v>10</v>
      </c>
      <c r="M90" s="88"/>
      <c r="N90" s="90"/>
      <c r="O90" s="90"/>
      <c r="P90" s="90"/>
      <c r="Q90" s="90"/>
      <c r="R90" s="90"/>
    </row>
    <row r="91" spans="2:21" ht="29" thickBot="1">
      <c r="B91" s="105"/>
      <c r="C91" s="8" t="s">
        <v>11</v>
      </c>
      <c r="D91" s="32">
        <v>0</v>
      </c>
      <c r="E91" s="32">
        <v>0</v>
      </c>
      <c r="F91" s="33">
        <v>0</v>
      </c>
      <c r="G91" s="88"/>
      <c r="H91" s="105"/>
      <c r="I91" s="8" t="s">
        <v>11</v>
      </c>
      <c r="J91" s="32">
        <v>0</v>
      </c>
      <c r="K91" s="32">
        <v>0</v>
      </c>
      <c r="L91" s="33">
        <v>0</v>
      </c>
      <c r="M91" s="88"/>
      <c r="N91" s="90"/>
      <c r="O91" s="90"/>
      <c r="P91" s="90"/>
      <c r="Q91" s="90"/>
      <c r="R91" s="90"/>
    </row>
    <row r="92" spans="2:21" ht="16">
      <c r="B92" s="106" t="s">
        <v>12</v>
      </c>
      <c r="C92" s="107"/>
      <c r="D92" s="34">
        <f>SUM(D84:D91)</f>
        <v>22</v>
      </c>
      <c r="E92" s="34">
        <f>SUM(E84:E91)</f>
        <v>68</v>
      </c>
      <c r="F92" s="34">
        <f>SUM(D92:E92)</f>
        <v>90</v>
      </c>
      <c r="G92" s="88"/>
      <c r="H92" s="106" t="s">
        <v>12</v>
      </c>
      <c r="I92" s="107"/>
      <c r="J92" s="34">
        <f>SUM(J84:J91)</f>
        <v>39</v>
      </c>
      <c r="K92" s="34">
        <f>SUM(K84:K91)</f>
        <v>20</v>
      </c>
      <c r="L92" s="34">
        <f>SUM(L84:L91)</f>
        <v>62</v>
      </c>
      <c r="M92" s="88"/>
      <c r="N92" s="90"/>
      <c r="O92" s="90"/>
      <c r="P92" s="90"/>
      <c r="Q92" s="90"/>
      <c r="R92" s="90"/>
    </row>
    <row r="94" spans="2:21" ht="15" thickBot="1"/>
    <row r="95" spans="2:21" ht="43" thickBot="1">
      <c r="B95" s="124" t="s">
        <v>28</v>
      </c>
      <c r="C95" s="125"/>
      <c r="D95" s="62" t="s">
        <v>9</v>
      </c>
      <c r="E95" s="62" t="s">
        <v>7</v>
      </c>
      <c r="F95" s="63" t="s">
        <v>10</v>
      </c>
      <c r="H95" s="119" t="s">
        <v>29</v>
      </c>
      <c r="I95" s="120"/>
      <c r="J95" s="35" t="s">
        <v>9</v>
      </c>
      <c r="K95" s="35" t="s">
        <v>7</v>
      </c>
      <c r="L95" s="36" t="s">
        <v>10</v>
      </c>
      <c r="M95" s="82"/>
      <c r="N95" s="119" t="s">
        <v>30</v>
      </c>
      <c r="O95" s="120"/>
      <c r="P95" s="35" t="s">
        <v>9</v>
      </c>
      <c r="Q95" s="35" t="s">
        <v>7</v>
      </c>
      <c r="R95" s="37" t="s">
        <v>10</v>
      </c>
      <c r="T95" s="96" t="s">
        <v>51</v>
      </c>
      <c r="U95" s="73">
        <f>F104+L104+R104+R115+L115+F115+F126+L126+R126+F137</f>
        <v>6815</v>
      </c>
    </row>
    <row r="96" spans="2:21">
      <c r="B96" s="103" t="s">
        <v>2</v>
      </c>
      <c r="C96" s="4">
        <v>9307</v>
      </c>
      <c r="D96" s="24">
        <v>0</v>
      </c>
      <c r="E96" s="25">
        <v>184</v>
      </c>
      <c r="F96" s="26">
        <v>184</v>
      </c>
      <c r="H96" s="114" t="s">
        <v>2</v>
      </c>
      <c r="I96" s="38">
        <v>9307</v>
      </c>
      <c r="J96" s="47">
        <v>1</v>
      </c>
      <c r="K96" s="48">
        <v>90</v>
      </c>
      <c r="L96" s="49">
        <v>91</v>
      </c>
      <c r="M96" s="83"/>
      <c r="N96" s="114" t="s">
        <v>2</v>
      </c>
      <c r="O96" s="39">
        <v>9307</v>
      </c>
      <c r="P96" s="47">
        <v>1</v>
      </c>
      <c r="Q96" s="47">
        <v>0</v>
      </c>
      <c r="R96" s="48">
        <v>1</v>
      </c>
      <c r="T96" s="76" t="s">
        <v>48</v>
      </c>
      <c r="U96" s="77">
        <f>E104+K104+Q104+Q115+K115+E115+E126+K126+Q126+E137</f>
        <v>3503</v>
      </c>
    </row>
    <row r="97" spans="2:21">
      <c r="B97" s="104"/>
      <c r="C97" s="2">
        <v>9307</v>
      </c>
      <c r="D97" s="27">
        <v>6</v>
      </c>
      <c r="E97" s="28">
        <v>237</v>
      </c>
      <c r="F97" s="26">
        <v>243</v>
      </c>
      <c r="H97" s="115"/>
      <c r="I97" s="40">
        <v>9307</v>
      </c>
      <c r="J97" s="50">
        <v>0</v>
      </c>
      <c r="K97" s="51">
        <v>0</v>
      </c>
      <c r="L97" s="49">
        <v>0</v>
      </c>
      <c r="M97" s="83"/>
      <c r="N97" s="115"/>
      <c r="O97" s="41">
        <v>9307</v>
      </c>
      <c r="P97" s="50">
        <v>1</v>
      </c>
      <c r="Q97" s="50">
        <v>0</v>
      </c>
      <c r="R97" s="51">
        <v>1</v>
      </c>
      <c r="T97" s="74" t="s">
        <v>41</v>
      </c>
      <c r="U97" s="75">
        <f>D104+J104+P104+P115+J115+D115+D126+J126+P126+D137</f>
        <v>3312</v>
      </c>
    </row>
    <row r="98" spans="2:21">
      <c r="B98" s="104"/>
      <c r="C98" s="2" t="s">
        <v>0</v>
      </c>
      <c r="D98" s="27">
        <v>215</v>
      </c>
      <c r="E98" s="28">
        <v>12</v>
      </c>
      <c r="F98" s="26">
        <v>227</v>
      </c>
      <c r="H98" s="115"/>
      <c r="I98" s="40" t="s">
        <v>0</v>
      </c>
      <c r="J98" s="50">
        <v>4</v>
      </c>
      <c r="K98" s="51">
        <v>57</v>
      </c>
      <c r="L98" s="49">
        <v>61</v>
      </c>
      <c r="M98" s="83"/>
      <c r="N98" s="115"/>
      <c r="O98" s="41" t="s">
        <v>0</v>
      </c>
      <c r="P98" s="50">
        <v>4</v>
      </c>
      <c r="Q98" s="50">
        <v>18</v>
      </c>
      <c r="R98" s="51">
        <v>22</v>
      </c>
    </row>
    <row r="99" spans="2:21" ht="15" thickBot="1">
      <c r="B99" s="126"/>
      <c r="C99" s="3" t="s">
        <v>1</v>
      </c>
      <c r="D99" s="29">
        <v>303</v>
      </c>
      <c r="E99" s="30">
        <v>106</v>
      </c>
      <c r="F99" s="31">
        <v>409</v>
      </c>
      <c r="H99" s="116"/>
      <c r="I99" s="42" t="s">
        <v>1</v>
      </c>
      <c r="J99" s="52">
        <v>4</v>
      </c>
      <c r="K99" s="53">
        <v>18</v>
      </c>
      <c r="L99" s="54">
        <v>22</v>
      </c>
      <c r="M99" s="83"/>
      <c r="N99" s="116"/>
      <c r="O99" s="43" t="s">
        <v>1</v>
      </c>
      <c r="P99" s="55">
        <v>1</v>
      </c>
      <c r="Q99" s="55">
        <v>0</v>
      </c>
      <c r="R99" s="56">
        <v>1</v>
      </c>
    </row>
    <row r="100" spans="2:21">
      <c r="B100" s="103" t="s">
        <v>3</v>
      </c>
      <c r="C100" s="14" t="s">
        <v>4</v>
      </c>
      <c r="D100" s="24">
        <v>69</v>
      </c>
      <c r="E100" s="24">
        <v>69</v>
      </c>
      <c r="F100" s="25">
        <v>138</v>
      </c>
      <c r="H100" s="114" t="s">
        <v>3</v>
      </c>
      <c r="I100" s="44" t="s">
        <v>4</v>
      </c>
      <c r="J100" s="47">
        <v>0</v>
      </c>
      <c r="K100" s="47">
        <v>0</v>
      </c>
      <c r="L100" s="48">
        <v>0</v>
      </c>
      <c r="M100" s="83"/>
      <c r="N100" s="114" t="s">
        <v>3</v>
      </c>
      <c r="O100" s="45" t="s">
        <v>4</v>
      </c>
      <c r="P100" s="47">
        <v>4</v>
      </c>
      <c r="Q100" s="47">
        <v>63</v>
      </c>
      <c r="R100" s="48">
        <v>67</v>
      </c>
    </row>
    <row r="101" spans="2:21">
      <c r="B101" s="104"/>
      <c r="C101" s="2" t="s">
        <v>5</v>
      </c>
      <c r="D101" s="27">
        <v>23</v>
      </c>
      <c r="E101" s="27">
        <v>87</v>
      </c>
      <c r="F101" s="28">
        <v>110</v>
      </c>
      <c r="H101" s="115"/>
      <c r="I101" s="40" t="s">
        <v>5</v>
      </c>
      <c r="J101" s="50">
        <v>0</v>
      </c>
      <c r="K101" s="50">
        <v>0</v>
      </c>
      <c r="L101" s="51">
        <v>0</v>
      </c>
      <c r="M101" s="83"/>
      <c r="N101" s="115"/>
      <c r="O101" s="41" t="s">
        <v>5</v>
      </c>
      <c r="P101" s="50">
        <v>0</v>
      </c>
      <c r="Q101" s="50">
        <v>23</v>
      </c>
      <c r="R101" s="51">
        <v>23</v>
      </c>
    </row>
    <row r="102" spans="2:21" ht="28">
      <c r="B102" s="104"/>
      <c r="C102" s="2" t="s">
        <v>6</v>
      </c>
      <c r="D102" s="27">
        <v>184</v>
      </c>
      <c r="E102" s="27">
        <v>1</v>
      </c>
      <c r="F102" s="28">
        <v>185</v>
      </c>
      <c r="H102" s="115"/>
      <c r="I102" s="40" t="s">
        <v>6</v>
      </c>
      <c r="J102" s="50">
        <v>0</v>
      </c>
      <c r="K102" s="50">
        <v>1</v>
      </c>
      <c r="L102" s="51">
        <v>1</v>
      </c>
      <c r="M102" s="83"/>
      <c r="N102" s="115"/>
      <c r="O102" s="41" t="s">
        <v>6</v>
      </c>
      <c r="P102" s="50">
        <v>3</v>
      </c>
      <c r="Q102" s="50">
        <v>0</v>
      </c>
      <c r="R102" s="51">
        <v>3</v>
      </c>
    </row>
    <row r="103" spans="2:21" ht="29" thickBot="1">
      <c r="B103" s="105"/>
      <c r="C103" s="8" t="s">
        <v>11</v>
      </c>
      <c r="D103" s="32">
        <v>16</v>
      </c>
      <c r="E103" s="32">
        <v>0</v>
      </c>
      <c r="F103" s="33">
        <v>16</v>
      </c>
      <c r="H103" s="116"/>
      <c r="I103" s="46" t="s">
        <v>11</v>
      </c>
      <c r="J103" s="55">
        <v>0</v>
      </c>
      <c r="K103" s="55">
        <v>0</v>
      </c>
      <c r="L103" s="56">
        <v>0</v>
      </c>
      <c r="M103" s="83"/>
      <c r="N103" s="116"/>
      <c r="O103" s="43" t="s">
        <v>11</v>
      </c>
      <c r="P103" s="55">
        <v>0</v>
      </c>
      <c r="Q103" s="55">
        <v>0</v>
      </c>
      <c r="R103" s="56">
        <v>0</v>
      </c>
    </row>
    <row r="104" spans="2:21" ht="15" thickBot="1">
      <c r="B104" s="106" t="s">
        <v>12</v>
      </c>
      <c r="C104" s="107"/>
      <c r="D104" s="34">
        <v>816</v>
      </c>
      <c r="E104" s="34">
        <v>696</v>
      </c>
      <c r="F104" s="34">
        <v>1512</v>
      </c>
      <c r="H104" s="117" t="s">
        <v>12</v>
      </c>
      <c r="I104" s="118"/>
      <c r="J104" s="57">
        <f>SUM(J96:J103)</f>
        <v>9</v>
      </c>
      <c r="K104" s="57">
        <f>SUM(K96:K103)</f>
        <v>166</v>
      </c>
      <c r="L104" s="57">
        <f>SUM(L96:L103)</f>
        <v>175</v>
      </c>
      <c r="M104" s="83"/>
      <c r="N104" s="122" t="s">
        <v>12</v>
      </c>
      <c r="O104" s="123"/>
      <c r="P104" s="58">
        <f>SUM(P96:P103)</f>
        <v>14</v>
      </c>
      <c r="Q104" s="58">
        <f>SUM(Q96:Q103)</f>
        <v>104</v>
      </c>
      <c r="R104" s="59">
        <f>SUM(R96:R103)</f>
        <v>118</v>
      </c>
    </row>
    <row r="105" spans="2:21" ht="15" thickBot="1"/>
    <row r="106" spans="2:21" ht="29" thickBot="1">
      <c r="B106" s="119" t="s">
        <v>31</v>
      </c>
      <c r="C106" s="120"/>
      <c r="D106" s="35" t="s">
        <v>9</v>
      </c>
      <c r="E106" s="35" t="s">
        <v>7</v>
      </c>
      <c r="F106" s="37" t="s">
        <v>10</v>
      </c>
      <c r="G106" s="83"/>
      <c r="H106" s="119" t="s">
        <v>33</v>
      </c>
      <c r="I106" s="120"/>
      <c r="J106" s="35" t="s">
        <v>9</v>
      </c>
      <c r="K106" s="35" t="s">
        <v>7</v>
      </c>
      <c r="L106" s="36" t="s">
        <v>10</v>
      </c>
      <c r="M106" s="83"/>
      <c r="N106" s="119" t="s">
        <v>34</v>
      </c>
      <c r="O106" s="120"/>
      <c r="P106" s="35" t="s">
        <v>9</v>
      </c>
      <c r="Q106" s="35" t="s">
        <v>7</v>
      </c>
      <c r="R106" s="36" t="s">
        <v>10</v>
      </c>
    </row>
    <row r="107" spans="2:21">
      <c r="B107" s="114" t="s">
        <v>2</v>
      </c>
      <c r="C107" s="39">
        <v>9307</v>
      </c>
      <c r="D107" s="47">
        <v>3</v>
      </c>
      <c r="E107" s="47">
        <v>10</v>
      </c>
      <c r="F107" s="48">
        <v>13</v>
      </c>
      <c r="G107" s="83"/>
      <c r="H107" s="114" t="s">
        <v>2</v>
      </c>
      <c r="I107" s="39">
        <v>9307</v>
      </c>
      <c r="J107" s="47">
        <v>28</v>
      </c>
      <c r="K107" s="48">
        <v>24</v>
      </c>
      <c r="L107" s="49">
        <v>52</v>
      </c>
      <c r="M107" s="83"/>
      <c r="N107" s="114" t="s">
        <v>2</v>
      </c>
      <c r="O107" s="39">
        <v>9307</v>
      </c>
      <c r="P107" s="47">
        <v>0</v>
      </c>
      <c r="Q107" s="48">
        <v>0</v>
      </c>
      <c r="R107" s="49">
        <v>0</v>
      </c>
    </row>
    <row r="108" spans="2:21">
      <c r="B108" s="115"/>
      <c r="C108" s="41">
        <v>9307</v>
      </c>
      <c r="D108" s="50">
        <v>0</v>
      </c>
      <c r="E108" s="50">
        <v>0</v>
      </c>
      <c r="F108" s="51">
        <v>0</v>
      </c>
      <c r="G108" s="83"/>
      <c r="H108" s="115"/>
      <c r="I108" s="41">
        <v>9307</v>
      </c>
      <c r="J108" s="50">
        <v>1</v>
      </c>
      <c r="K108" s="51">
        <v>2</v>
      </c>
      <c r="L108" s="49">
        <v>3</v>
      </c>
      <c r="M108" s="83"/>
      <c r="N108" s="115"/>
      <c r="O108" s="41">
        <v>9307</v>
      </c>
      <c r="P108" s="50">
        <v>0</v>
      </c>
      <c r="Q108" s="51">
        <v>0</v>
      </c>
      <c r="R108" s="49">
        <v>0</v>
      </c>
    </row>
    <row r="109" spans="2:21">
      <c r="B109" s="115"/>
      <c r="C109" s="41" t="s">
        <v>0</v>
      </c>
      <c r="D109" s="50">
        <v>10</v>
      </c>
      <c r="E109" s="50">
        <v>16</v>
      </c>
      <c r="F109" s="51">
        <v>26</v>
      </c>
      <c r="G109" s="83"/>
      <c r="H109" s="115"/>
      <c r="I109" s="41" t="s">
        <v>0</v>
      </c>
      <c r="J109" s="50">
        <v>48</v>
      </c>
      <c r="K109" s="51">
        <v>85</v>
      </c>
      <c r="L109" s="49">
        <v>133</v>
      </c>
      <c r="M109" s="83"/>
      <c r="N109" s="115"/>
      <c r="O109" s="41" t="s">
        <v>0</v>
      </c>
      <c r="P109" s="50">
        <v>1</v>
      </c>
      <c r="Q109" s="51">
        <v>0</v>
      </c>
      <c r="R109" s="49">
        <v>1</v>
      </c>
    </row>
    <row r="110" spans="2:21" ht="15" thickBot="1">
      <c r="B110" s="116"/>
      <c r="C110" s="43" t="s">
        <v>1</v>
      </c>
      <c r="D110" s="55">
        <v>8</v>
      </c>
      <c r="E110" s="55">
        <v>9</v>
      </c>
      <c r="F110" s="56">
        <v>17</v>
      </c>
      <c r="G110" s="83"/>
      <c r="H110" s="121"/>
      <c r="I110" s="60" t="s">
        <v>1</v>
      </c>
      <c r="J110" s="52">
        <v>78</v>
      </c>
      <c r="K110" s="53">
        <v>39</v>
      </c>
      <c r="L110" s="54">
        <v>117</v>
      </c>
      <c r="M110" s="83"/>
      <c r="N110" s="121"/>
      <c r="O110" s="60" t="s">
        <v>1</v>
      </c>
      <c r="P110" s="52">
        <v>2</v>
      </c>
      <c r="Q110" s="53">
        <v>0</v>
      </c>
      <c r="R110" s="54">
        <v>2</v>
      </c>
    </row>
    <row r="111" spans="2:21">
      <c r="B111" s="114" t="s">
        <v>3</v>
      </c>
      <c r="C111" s="45" t="s">
        <v>4</v>
      </c>
      <c r="D111" s="47">
        <v>0</v>
      </c>
      <c r="E111" s="47">
        <v>0</v>
      </c>
      <c r="F111" s="48">
        <v>0</v>
      </c>
      <c r="G111" s="83"/>
      <c r="H111" s="114" t="s">
        <v>3</v>
      </c>
      <c r="I111" s="45" t="s">
        <v>4</v>
      </c>
      <c r="J111" s="47">
        <v>16</v>
      </c>
      <c r="K111" s="47">
        <v>3</v>
      </c>
      <c r="L111" s="48">
        <v>19</v>
      </c>
      <c r="M111" s="83"/>
      <c r="N111" s="114" t="s">
        <v>3</v>
      </c>
      <c r="O111" s="45" t="s">
        <v>4</v>
      </c>
      <c r="P111" s="47">
        <v>0</v>
      </c>
      <c r="Q111" s="47">
        <v>11</v>
      </c>
      <c r="R111" s="48">
        <v>11</v>
      </c>
    </row>
    <row r="112" spans="2:21">
      <c r="B112" s="115"/>
      <c r="C112" s="41" t="s">
        <v>5</v>
      </c>
      <c r="D112" s="50">
        <v>0</v>
      </c>
      <c r="E112" s="50">
        <v>0</v>
      </c>
      <c r="F112" s="51">
        <v>0</v>
      </c>
      <c r="G112" s="83"/>
      <c r="H112" s="115"/>
      <c r="I112" s="41" t="s">
        <v>5</v>
      </c>
      <c r="J112" s="50">
        <v>2</v>
      </c>
      <c r="K112" s="50">
        <v>0</v>
      </c>
      <c r="L112" s="51">
        <v>2</v>
      </c>
      <c r="M112" s="83"/>
      <c r="N112" s="115"/>
      <c r="O112" s="41" t="s">
        <v>5</v>
      </c>
      <c r="P112" s="50">
        <v>0</v>
      </c>
      <c r="Q112" s="50">
        <v>0</v>
      </c>
      <c r="R112" s="51">
        <v>0</v>
      </c>
    </row>
    <row r="113" spans="2:19" ht="28">
      <c r="B113" s="115"/>
      <c r="C113" s="41" t="s">
        <v>6</v>
      </c>
      <c r="D113" s="50">
        <v>1</v>
      </c>
      <c r="E113" s="50">
        <v>4</v>
      </c>
      <c r="F113" s="51">
        <v>5</v>
      </c>
      <c r="G113" s="83"/>
      <c r="H113" s="115"/>
      <c r="I113" s="41" t="s">
        <v>6</v>
      </c>
      <c r="J113" s="50">
        <v>46</v>
      </c>
      <c r="K113" s="50">
        <v>5</v>
      </c>
      <c r="L113" s="51">
        <v>51</v>
      </c>
      <c r="M113" s="83"/>
      <c r="N113" s="115"/>
      <c r="O113" s="41" t="s">
        <v>6</v>
      </c>
      <c r="P113" s="50">
        <v>3</v>
      </c>
      <c r="Q113" s="50">
        <v>0</v>
      </c>
      <c r="R113" s="51">
        <v>3</v>
      </c>
    </row>
    <row r="114" spans="2:19" ht="29" thickBot="1">
      <c r="B114" s="116"/>
      <c r="C114" s="43" t="s">
        <v>11</v>
      </c>
      <c r="D114" s="55">
        <v>0</v>
      </c>
      <c r="E114" s="55">
        <v>0</v>
      </c>
      <c r="F114" s="56">
        <v>0</v>
      </c>
      <c r="G114" s="83"/>
      <c r="H114" s="116"/>
      <c r="I114" s="43" t="s">
        <v>11</v>
      </c>
      <c r="J114" s="55">
        <v>0</v>
      </c>
      <c r="K114" s="55">
        <v>0</v>
      </c>
      <c r="L114" s="56">
        <v>0</v>
      </c>
      <c r="M114" s="83"/>
      <c r="N114" s="116"/>
      <c r="O114" s="43" t="s">
        <v>11</v>
      </c>
      <c r="P114" s="55">
        <v>0</v>
      </c>
      <c r="Q114" s="55">
        <v>0</v>
      </c>
      <c r="R114" s="56">
        <v>0</v>
      </c>
    </row>
    <row r="115" spans="2:19">
      <c r="B115" s="117" t="s">
        <v>12</v>
      </c>
      <c r="C115" s="118"/>
      <c r="D115" s="57">
        <f>SUM(D107:D114)</f>
        <v>22</v>
      </c>
      <c r="E115" s="57">
        <f>SUM(E107:E114)</f>
        <v>39</v>
      </c>
      <c r="F115" s="57">
        <f>SUM(F107:F114)</f>
        <v>61</v>
      </c>
      <c r="G115" s="83"/>
      <c r="H115" s="117" t="s">
        <v>12</v>
      </c>
      <c r="I115" s="118"/>
      <c r="J115" s="57">
        <f>SUM(J107:J114)</f>
        <v>219</v>
      </c>
      <c r="K115" s="57">
        <f>SUM(K107:K114)</f>
        <v>158</v>
      </c>
      <c r="L115" s="57">
        <f>SUM(L107:L114)</f>
        <v>377</v>
      </c>
      <c r="M115" s="83"/>
      <c r="N115" s="117" t="s">
        <v>12</v>
      </c>
      <c r="O115" s="118"/>
      <c r="P115" s="57">
        <f>SUM(P107:P114)</f>
        <v>6</v>
      </c>
      <c r="Q115" s="57">
        <f>SUM(Q107:Q114)</f>
        <v>11</v>
      </c>
      <c r="R115" s="57">
        <v>17</v>
      </c>
    </row>
    <row r="116" spans="2:19" ht="15" thickBot="1"/>
    <row r="117" spans="2:19" ht="29" thickBot="1">
      <c r="B117" s="119" t="s">
        <v>32</v>
      </c>
      <c r="C117" s="120"/>
      <c r="D117" s="35" t="s">
        <v>9</v>
      </c>
      <c r="E117" s="35" t="s">
        <v>7</v>
      </c>
      <c r="F117" s="36" t="s">
        <v>10</v>
      </c>
      <c r="G117" s="84"/>
      <c r="H117" s="119" t="s">
        <v>35</v>
      </c>
      <c r="I117" s="120"/>
      <c r="J117" s="35" t="s">
        <v>9</v>
      </c>
      <c r="K117" s="35" t="s">
        <v>7</v>
      </c>
      <c r="L117" s="36" t="s">
        <v>10</v>
      </c>
      <c r="M117" s="84"/>
      <c r="N117" s="119" t="s">
        <v>36</v>
      </c>
      <c r="O117" s="120"/>
      <c r="P117" s="35" t="s">
        <v>9</v>
      </c>
      <c r="Q117" s="35" t="s">
        <v>7</v>
      </c>
      <c r="R117" s="36" t="s">
        <v>10</v>
      </c>
    </row>
    <row r="118" spans="2:19">
      <c r="B118" s="114" t="s">
        <v>2</v>
      </c>
      <c r="C118" s="39">
        <v>9307</v>
      </c>
      <c r="D118" s="47">
        <v>5</v>
      </c>
      <c r="E118" s="48">
        <v>5</v>
      </c>
      <c r="F118" s="49">
        <v>10</v>
      </c>
      <c r="G118" s="83"/>
      <c r="H118" s="114" t="s">
        <v>2</v>
      </c>
      <c r="I118" s="39">
        <v>9307</v>
      </c>
      <c r="J118" s="47">
        <v>3</v>
      </c>
      <c r="K118" s="48">
        <v>8</v>
      </c>
      <c r="L118" s="49">
        <v>11</v>
      </c>
      <c r="M118" s="83"/>
      <c r="N118" s="114" t="s">
        <v>2</v>
      </c>
      <c r="O118" s="39">
        <v>9307</v>
      </c>
      <c r="P118" s="47">
        <v>6</v>
      </c>
      <c r="Q118" s="48">
        <v>14</v>
      </c>
      <c r="R118" s="49">
        <v>20</v>
      </c>
    </row>
    <row r="119" spans="2:19">
      <c r="B119" s="115"/>
      <c r="C119" s="41">
        <v>9307</v>
      </c>
      <c r="D119" s="50">
        <v>5</v>
      </c>
      <c r="E119" s="51">
        <v>0</v>
      </c>
      <c r="F119" s="49">
        <v>5</v>
      </c>
      <c r="G119" s="83"/>
      <c r="H119" s="115"/>
      <c r="I119" s="41">
        <v>9307</v>
      </c>
      <c r="J119" s="50">
        <v>0</v>
      </c>
      <c r="K119" s="51">
        <v>6</v>
      </c>
      <c r="L119" s="49">
        <v>6</v>
      </c>
      <c r="M119" s="83"/>
      <c r="N119" s="115"/>
      <c r="O119" s="41">
        <v>9307</v>
      </c>
      <c r="P119" s="50">
        <v>6</v>
      </c>
      <c r="Q119" s="51">
        <v>0</v>
      </c>
      <c r="R119" s="49">
        <v>6</v>
      </c>
    </row>
    <row r="120" spans="2:19">
      <c r="B120" s="115"/>
      <c r="C120" s="41" t="s">
        <v>0</v>
      </c>
      <c r="D120" s="50">
        <v>8</v>
      </c>
      <c r="E120" s="51">
        <v>27</v>
      </c>
      <c r="F120" s="49">
        <v>35</v>
      </c>
      <c r="G120" s="83"/>
      <c r="H120" s="115"/>
      <c r="I120" s="41" t="s">
        <v>0</v>
      </c>
      <c r="J120" s="50">
        <v>4</v>
      </c>
      <c r="K120" s="51">
        <v>21</v>
      </c>
      <c r="L120" s="49">
        <v>25</v>
      </c>
      <c r="M120" s="83"/>
      <c r="N120" s="115"/>
      <c r="O120" s="41" t="s">
        <v>0</v>
      </c>
      <c r="P120" s="50">
        <v>32</v>
      </c>
      <c r="Q120" s="51">
        <v>48</v>
      </c>
      <c r="R120" s="49">
        <v>80</v>
      </c>
    </row>
    <row r="121" spans="2:19" ht="15" thickBot="1">
      <c r="B121" s="121"/>
      <c r="C121" s="60" t="s">
        <v>1</v>
      </c>
      <c r="D121" s="52">
        <v>14</v>
      </c>
      <c r="E121" s="53">
        <v>10</v>
      </c>
      <c r="F121" s="54">
        <v>24</v>
      </c>
      <c r="G121" s="83"/>
      <c r="H121" s="121"/>
      <c r="I121" s="60" t="s">
        <v>1</v>
      </c>
      <c r="J121" s="52">
        <v>3</v>
      </c>
      <c r="K121" s="53">
        <v>29</v>
      </c>
      <c r="L121" s="54">
        <v>32</v>
      </c>
      <c r="M121" s="83"/>
      <c r="N121" s="121"/>
      <c r="O121" s="60" t="s">
        <v>1</v>
      </c>
      <c r="P121" s="52">
        <v>60</v>
      </c>
      <c r="Q121" s="53">
        <v>39</v>
      </c>
      <c r="R121" s="54">
        <v>99</v>
      </c>
    </row>
    <row r="122" spans="2:19">
      <c r="B122" s="114" t="s">
        <v>3</v>
      </c>
      <c r="C122" s="45" t="s">
        <v>4</v>
      </c>
      <c r="D122" s="47">
        <v>3</v>
      </c>
      <c r="E122" s="47">
        <v>8</v>
      </c>
      <c r="F122" s="48">
        <v>11</v>
      </c>
      <c r="G122" s="83"/>
      <c r="H122" s="114" t="s">
        <v>3</v>
      </c>
      <c r="I122" s="45" t="s">
        <v>4</v>
      </c>
      <c r="J122" s="47">
        <v>7</v>
      </c>
      <c r="K122" s="47">
        <v>5</v>
      </c>
      <c r="L122" s="48">
        <v>12</v>
      </c>
      <c r="M122" s="83"/>
      <c r="N122" s="114" t="s">
        <v>3</v>
      </c>
      <c r="O122" s="45" t="s">
        <v>4</v>
      </c>
      <c r="P122" s="47">
        <v>0</v>
      </c>
      <c r="Q122" s="47">
        <v>0</v>
      </c>
      <c r="R122" s="48">
        <v>0</v>
      </c>
    </row>
    <row r="123" spans="2:19">
      <c r="B123" s="115"/>
      <c r="C123" s="41" t="s">
        <v>5</v>
      </c>
      <c r="D123" s="50">
        <v>0</v>
      </c>
      <c r="E123" s="50">
        <v>0</v>
      </c>
      <c r="F123" s="51">
        <v>0</v>
      </c>
      <c r="G123" s="83"/>
      <c r="H123" s="115"/>
      <c r="I123" s="41" t="s">
        <v>5</v>
      </c>
      <c r="J123" s="50">
        <v>0</v>
      </c>
      <c r="K123" s="50">
        <v>0</v>
      </c>
      <c r="L123" s="51">
        <v>0</v>
      </c>
      <c r="M123" s="83"/>
      <c r="N123" s="115"/>
      <c r="O123" s="41" t="s">
        <v>5</v>
      </c>
      <c r="P123" s="50">
        <v>0</v>
      </c>
      <c r="Q123" s="50">
        <v>0</v>
      </c>
      <c r="R123" s="51">
        <v>0</v>
      </c>
    </row>
    <row r="124" spans="2:19" ht="28">
      <c r="B124" s="115"/>
      <c r="C124" s="41" t="s">
        <v>6</v>
      </c>
      <c r="D124" s="50">
        <v>6</v>
      </c>
      <c r="E124" s="50">
        <v>1</v>
      </c>
      <c r="F124" s="51">
        <v>7</v>
      </c>
      <c r="G124" s="83"/>
      <c r="H124" s="115"/>
      <c r="I124" s="41" t="s">
        <v>6</v>
      </c>
      <c r="J124" s="50">
        <v>12</v>
      </c>
      <c r="K124" s="50">
        <v>22</v>
      </c>
      <c r="L124" s="51">
        <v>34</v>
      </c>
      <c r="M124" s="83"/>
      <c r="N124" s="115"/>
      <c r="O124" s="41" t="s">
        <v>6</v>
      </c>
      <c r="P124" s="50">
        <v>12</v>
      </c>
      <c r="Q124" s="50">
        <v>4</v>
      </c>
      <c r="R124" s="51">
        <v>16</v>
      </c>
    </row>
    <row r="125" spans="2:19" ht="29" thickBot="1">
      <c r="B125" s="116"/>
      <c r="C125" s="43" t="s">
        <v>11</v>
      </c>
      <c r="D125" s="55">
        <v>0</v>
      </c>
      <c r="E125" s="55">
        <v>0</v>
      </c>
      <c r="F125" s="56">
        <v>0</v>
      </c>
      <c r="G125" s="83"/>
      <c r="H125" s="116"/>
      <c r="I125" s="43" t="s">
        <v>11</v>
      </c>
      <c r="J125" s="55">
        <v>0</v>
      </c>
      <c r="K125" s="55">
        <v>0</v>
      </c>
      <c r="L125" s="56">
        <v>0</v>
      </c>
      <c r="M125" s="83"/>
      <c r="N125" s="116"/>
      <c r="O125" s="43" t="s">
        <v>11</v>
      </c>
      <c r="P125" s="55">
        <v>8</v>
      </c>
      <c r="Q125" s="55">
        <v>4</v>
      </c>
      <c r="R125" s="56">
        <v>12</v>
      </c>
    </row>
    <row r="126" spans="2:19">
      <c r="B126" s="117" t="s">
        <v>12</v>
      </c>
      <c r="C126" s="118"/>
      <c r="D126" s="57">
        <f>SUM(D118:D125)</f>
        <v>41</v>
      </c>
      <c r="E126" s="57">
        <f>SUM(E118:E125)</f>
        <v>51</v>
      </c>
      <c r="F126" s="57">
        <f>SUM(F118:F125)</f>
        <v>92</v>
      </c>
      <c r="G126" s="83"/>
      <c r="H126" s="117" t="s">
        <v>12</v>
      </c>
      <c r="I126" s="118"/>
      <c r="J126" s="57">
        <f>SUM(J118:J125)</f>
        <v>29</v>
      </c>
      <c r="K126" s="57">
        <f>SUM(K118:K125)</f>
        <v>91</v>
      </c>
      <c r="L126" s="57">
        <f>SUM(L118:L125)</f>
        <v>120</v>
      </c>
      <c r="M126" s="83"/>
      <c r="N126" s="117" t="s">
        <v>12</v>
      </c>
      <c r="O126" s="118"/>
      <c r="P126" s="57">
        <f>SUM(P118:P125)</f>
        <v>124</v>
      </c>
      <c r="Q126" s="57">
        <f>SUM(Q118:Q125)</f>
        <v>109</v>
      </c>
      <c r="R126" s="57">
        <f>SUM(R118:R125)</f>
        <v>233</v>
      </c>
    </row>
    <row r="127" spans="2:19" ht="15" thickBot="1"/>
    <row r="128" spans="2:19" ht="29" customHeight="1" thickBot="1">
      <c r="B128" s="101" t="s">
        <v>37</v>
      </c>
      <c r="C128" s="102"/>
      <c r="D128" s="62" t="s">
        <v>9</v>
      </c>
      <c r="E128" s="62" t="s">
        <v>7</v>
      </c>
      <c r="F128" s="63" t="s">
        <v>10</v>
      </c>
      <c r="H128" s="108" t="s">
        <v>53</v>
      </c>
      <c r="I128" s="109"/>
      <c r="J128" s="109"/>
      <c r="K128" s="98">
        <f>F137+R126+L126+F126+F115+L115+R115+R104+L104+F104+L92+F92+R80+L80+F80+R68+L68+F68+R56+L56+F56+R44+L44+F44+R33+L33+F33+F22+L22+R22+R11+L11+F11</f>
        <v>25494</v>
      </c>
      <c r="L128" s="87"/>
      <c r="M128" s="87"/>
      <c r="S128" s="87"/>
    </row>
    <row r="129" spans="2:19">
      <c r="B129" s="103" t="s">
        <v>2</v>
      </c>
      <c r="C129" s="64">
        <v>9307</v>
      </c>
      <c r="D129" s="24">
        <v>430</v>
      </c>
      <c r="E129" s="25">
        <v>58</v>
      </c>
      <c r="F129" s="26">
        <v>488</v>
      </c>
      <c r="H129" s="110" t="s">
        <v>52</v>
      </c>
      <c r="I129" s="111"/>
      <c r="J129" s="111"/>
      <c r="K129" s="99">
        <f>E137+Q126+K126+E126+E115+K115+Q115+Q104+K104+E104+K92+E92+E80+K80+Q80+Q68+K68+E68+E56+K56+Q56+Q44+K44+E44+E33+K33+Q33+Q22+K22+E22+E11+K11+Q11</f>
        <v>14345</v>
      </c>
      <c r="L129" s="87"/>
      <c r="M129" s="87"/>
      <c r="S129" s="87"/>
    </row>
    <row r="130" spans="2:19">
      <c r="B130" s="104"/>
      <c r="C130" s="65">
        <v>9307</v>
      </c>
      <c r="D130" s="27">
        <v>6</v>
      </c>
      <c r="E130" s="28">
        <v>0</v>
      </c>
      <c r="F130" s="26">
        <v>6</v>
      </c>
      <c r="H130" s="110"/>
      <c r="I130" s="111"/>
      <c r="J130" s="111"/>
      <c r="K130" s="99"/>
      <c r="L130" s="87"/>
      <c r="M130" s="87"/>
    </row>
    <row r="131" spans="2:19" ht="14" customHeight="1">
      <c r="B131" s="104"/>
      <c r="C131" s="65" t="s">
        <v>0</v>
      </c>
      <c r="D131" s="27">
        <v>692</v>
      </c>
      <c r="E131" s="28">
        <v>776</v>
      </c>
      <c r="F131" s="26">
        <v>1468</v>
      </c>
      <c r="H131" s="110" t="s">
        <v>54</v>
      </c>
      <c r="I131" s="111"/>
      <c r="J131" s="111"/>
      <c r="K131" s="99">
        <f>D137+P126+J126+D126+D115+J115+P115+P104+J104+D104+D92+J92+D80+J80+P80+P68+J68+D68+D56+J56+P56+P44+J44+D44+D33+J33+P33+P22+J22+D22+D11+J11+P11</f>
        <v>11148</v>
      </c>
      <c r="L131" s="87"/>
      <c r="M131" s="87"/>
    </row>
    <row r="132" spans="2:19" ht="15" thickBot="1">
      <c r="B132" s="105"/>
      <c r="C132" s="66" t="s">
        <v>1</v>
      </c>
      <c r="D132" s="61">
        <v>426</v>
      </c>
      <c r="E132" s="69">
        <v>1129</v>
      </c>
      <c r="F132" s="70">
        <v>1555</v>
      </c>
      <c r="H132" s="112"/>
      <c r="I132" s="113"/>
      <c r="J132" s="113"/>
      <c r="K132" s="100"/>
      <c r="L132" s="87"/>
      <c r="M132" s="87"/>
    </row>
    <row r="133" spans="2:19">
      <c r="B133" s="103" t="s">
        <v>3</v>
      </c>
      <c r="C133" s="67" t="s">
        <v>4</v>
      </c>
      <c r="D133" s="24">
        <v>199</v>
      </c>
      <c r="E133" s="24">
        <v>29</v>
      </c>
      <c r="F133" s="25">
        <v>228</v>
      </c>
      <c r="H133" s="97"/>
      <c r="I133" s="97"/>
      <c r="J133" s="87"/>
      <c r="K133" s="87"/>
      <c r="L133" s="87"/>
      <c r="M133" s="87"/>
    </row>
    <row r="134" spans="2:19">
      <c r="B134" s="104"/>
      <c r="C134" s="65" t="s">
        <v>5</v>
      </c>
      <c r="D134" s="27">
        <v>38</v>
      </c>
      <c r="E134" s="27">
        <v>3</v>
      </c>
      <c r="F134" s="28">
        <v>41</v>
      </c>
      <c r="H134" s="87"/>
      <c r="I134" s="87"/>
      <c r="J134" s="87"/>
      <c r="K134" s="87"/>
      <c r="L134" s="87"/>
      <c r="M134" s="87"/>
    </row>
    <row r="135" spans="2:19" ht="28">
      <c r="B135" s="104"/>
      <c r="C135" s="65" t="s">
        <v>6</v>
      </c>
      <c r="D135" s="27">
        <v>241</v>
      </c>
      <c r="E135" s="27">
        <v>83</v>
      </c>
      <c r="F135" s="28">
        <v>324</v>
      </c>
      <c r="H135" s="87"/>
      <c r="I135" s="87"/>
      <c r="J135" s="87"/>
      <c r="K135" s="87"/>
      <c r="L135" s="87"/>
      <c r="M135" s="87"/>
      <c r="S135" s="87"/>
    </row>
    <row r="136" spans="2:19" ht="29" thickBot="1">
      <c r="B136" s="105"/>
      <c r="C136" s="68" t="s">
        <v>11</v>
      </c>
      <c r="D136" s="32">
        <v>0</v>
      </c>
      <c r="E136" s="32">
        <v>0</v>
      </c>
      <c r="F136" s="33">
        <v>0</v>
      </c>
      <c r="H136" s="87"/>
      <c r="I136" s="87"/>
      <c r="J136" s="87"/>
      <c r="K136" s="87"/>
      <c r="L136" s="87"/>
      <c r="M136" s="87"/>
    </row>
    <row r="137" spans="2:19">
      <c r="B137" s="106" t="s">
        <v>12</v>
      </c>
      <c r="C137" s="107"/>
      <c r="D137" s="34">
        <v>2032</v>
      </c>
      <c r="E137" s="34">
        <v>2078</v>
      </c>
      <c r="F137" s="34">
        <v>4110</v>
      </c>
      <c r="H137" s="87"/>
      <c r="I137" s="87"/>
      <c r="J137" s="87"/>
      <c r="K137" s="87"/>
      <c r="L137" s="87"/>
      <c r="M137" s="87"/>
      <c r="S137" s="87"/>
    </row>
    <row r="138" spans="2:19">
      <c r="H138" s="87"/>
      <c r="I138" s="87"/>
      <c r="J138" s="87"/>
      <c r="K138" s="87"/>
      <c r="L138" s="87"/>
      <c r="M138" s="87"/>
      <c r="S138" s="87"/>
    </row>
  </sheetData>
  <mergeCells count="134">
    <mergeCell ref="B35:C35"/>
    <mergeCell ref="H22:I22"/>
    <mergeCell ref="B14:B17"/>
    <mergeCell ref="N33:O33"/>
    <mergeCell ref="N18:N21"/>
    <mergeCell ref="N22:O22"/>
    <mergeCell ref="B24:C24"/>
    <mergeCell ref="B25:B28"/>
    <mergeCell ref="B29:B32"/>
    <mergeCell ref="H24:I24"/>
    <mergeCell ref="H25:H28"/>
    <mergeCell ref="H29:H32"/>
    <mergeCell ref="N24:O24"/>
    <mergeCell ref="N25:N28"/>
    <mergeCell ref="N29:N32"/>
    <mergeCell ref="B33:C33"/>
    <mergeCell ref="B18:B21"/>
    <mergeCell ref="B22:C22"/>
    <mergeCell ref="H33:I33"/>
    <mergeCell ref="H35:I35"/>
    <mergeCell ref="N35:O35"/>
    <mergeCell ref="H36:H39"/>
    <mergeCell ref="N36:N39"/>
    <mergeCell ref="H40:H43"/>
    <mergeCell ref="N40:N43"/>
    <mergeCell ref="N14:N17"/>
    <mergeCell ref="B2:C2"/>
    <mergeCell ref="B3:B6"/>
    <mergeCell ref="B7:B10"/>
    <mergeCell ref="B11:C11"/>
    <mergeCell ref="H2:I2"/>
    <mergeCell ref="H3:H6"/>
    <mergeCell ref="H7:H10"/>
    <mergeCell ref="H11:I11"/>
    <mergeCell ref="N2:O2"/>
    <mergeCell ref="N3:N6"/>
    <mergeCell ref="N7:N10"/>
    <mergeCell ref="N11:O11"/>
    <mergeCell ref="B13:C13"/>
    <mergeCell ref="N13:O13"/>
    <mergeCell ref="H13:I13"/>
    <mergeCell ref="H14:H17"/>
    <mergeCell ref="H18:H21"/>
    <mergeCell ref="B48:B51"/>
    <mergeCell ref="H48:H51"/>
    <mergeCell ref="N48:N51"/>
    <mergeCell ref="B52:B55"/>
    <mergeCell ref="H52:H55"/>
    <mergeCell ref="N52:N55"/>
    <mergeCell ref="H44:I44"/>
    <mergeCell ref="N44:O44"/>
    <mergeCell ref="B47:C47"/>
    <mergeCell ref="H47:I47"/>
    <mergeCell ref="N47:O47"/>
    <mergeCell ref="B60:B63"/>
    <mergeCell ref="H60:H63"/>
    <mergeCell ref="N60:N63"/>
    <mergeCell ref="B64:B67"/>
    <mergeCell ref="H64:H67"/>
    <mergeCell ref="N64:N67"/>
    <mergeCell ref="B56:C56"/>
    <mergeCell ref="H56:I56"/>
    <mergeCell ref="N56:O56"/>
    <mergeCell ref="B59:C59"/>
    <mergeCell ref="H59:I59"/>
    <mergeCell ref="N59:O59"/>
    <mergeCell ref="B72:B75"/>
    <mergeCell ref="H72:H75"/>
    <mergeCell ref="N72:N75"/>
    <mergeCell ref="B76:B79"/>
    <mergeCell ref="H76:H79"/>
    <mergeCell ref="N76:N79"/>
    <mergeCell ref="B68:C68"/>
    <mergeCell ref="H68:I68"/>
    <mergeCell ref="N68:O68"/>
    <mergeCell ref="B71:C71"/>
    <mergeCell ref="H71:I71"/>
    <mergeCell ref="N71:O71"/>
    <mergeCell ref="B84:B87"/>
    <mergeCell ref="H84:H87"/>
    <mergeCell ref="B88:B91"/>
    <mergeCell ref="H88:H91"/>
    <mergeCell ref="B92:C92"/>
    <mergeCell ref="H92:I92"/>
    <mergeCell ref="B80:C80"/>
    <mergeCell ref="H80:I80"/>
    <mergeCell ref="N80:O80"/>
    <mergeCell ref="B83:C83"/>
    <mergeCell ref="H83:I83"/>
    <mergeCell ref="B100:B103"/>
    <mergeCell ref="H100:H103"/>
    <mergeCell ref="N100:N103"/>
    <mergeCell ref="B104:C104"/>
    <mergeCell ref="H104:I104"/>
    <mergeCell ref="N104:O104"/>
    <mergeCell ref="B95:C95"/>
    <mergeCell ref="H95:I95"/>
    <mergeCell ref="N95:O95"/>
    <mergeCell ref="B96:B99"/>
    <mergeCell ref="H96:H99"/>
    <mergeCell ref="N96:N99"/>
    <mergeCell ref="B111:B114"/>
    <mergeCell ref="H111:H114"/>
    <mergeCell ref="N111:N114"/>
    <mergeCell ref="B115:C115"/>
    <mergeCell ref="H115:I115"/>
    <mergeCell ref="N115:O115"/>
    <mergeCell ref="B106:C106"/>
    <mergeCell ref="H106:I106"/>
    <mergeCell ref="N106:O106"/>
    <mergeCell ref="B107:B110"/>
    <mergeCell ref="H107:H110"/>
    <mergeCell ref="N107:N110"/>
    <mergeCell ref="B122:B125"/>
    <mergeCell ref="H122:H125"/>
    <mergeCell ref="N122:N125"/>
    <mergeCell ref="B126:C126"/>
    <mergeCell ref="H126:I126"/>
    <mergeCell ref="N126:O126"/>
    <mergeCell ref="B117:C117"/>
    <mergeCell ref="H117:I117"/>
    <mergeCell ref="N117:O117"/>
    <mergeCell ref="B118:B121"/>
    <mergeCell ref="H118:H121"/>
    <mergeCell ref="N118:N121"/>
    <mergeCell ref="K129:K130"/>
    <mergeCell ref="K131:K132"/>
    <mergeCell ref="B128:C128"/>
    <mergeCell ref="B129:B132"/>
    <mergeCell ref="B133:B136"/>
    <mergeCell ref="B137:C137"/>
    <mergeCell ref="H128:J128"/>
    <mergeCell ref="H129:J130"/>
    <mergeCell ref="H131:J132"/>
  </mergeCells>
  <pageMargins left="0.511811024" right="0.511811024" top="0.78740157499999996" bottom="0.78740157499999996" header="0.31496062000000002" footer="0.31496062000000002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workbookViewId="0">
      <selection activeCell="B10" sqref="B10"/>
    </sheetView>
  </sheetViews>
  <sheetFormatPr baseColWidth="10" defaultRowHeight="14" x14ac:dyDescent="0"/>
  <cols>
    <col min="1" max="4" width="12.1640625" customWidth="1"/>
  </cols>
  <sheetData>
    <row r="1" spans="1:4">
      <c r="A1" s="87" t="s">
        <v>55</v>
      </c>
      <c r="B1" s="87"/>
      <c r="C1" s="87"/>
      <c r="D1" s="87"/>
    </row>
    <row r="3" spans="1:4" ht="28">
      <c r="A3" s="128" t="s">
        <v>56</v>
      </c>
      <c r="B3" s="129" t="s">
        <v>10</v>
      </c>
      <c r="C3" s="129" t="s">
        <v>57</v>
      </c>
      <c r="D3" s="129" t="s">
        <v>9</v>
      </c>
    </row>
    <row r="4" spans="1:4">
      <c r="A4" s="127" t="s">
        <v>18</v>
      </c>
      <c r="B4" s="127">
        <v>217</v>
      </c>
      <c r="C4" s="127">
        <v>8</v>
      </c>
      <c r="D4" s="127">
        <v>209</v>
      </c>
    </row>
    <row r="5" spans="1:4">
      <c r="A5" s="127" t="s">
        <v>19</v>
      </c>
      <c r="B5" s="127">
        <v>148</v>
      </c>
      <c r="C5" s="127">
        <v>46</v>
      </c>
      <c r="D5" s="127">
        <v>102</v>
      </c>
    </row>
    <row r="6" spans="1:4">
      <c r="A6" s="127" t="s">
        <v>20</v>
      </c>
      <c r="B6" s="127">
        <v>72</v>
      </c>
      <c r="C6" s="127">
        <v>28</v>
      </c>
      <c r="D6" s="127">
        <v>44</v>
      </c>
    </row>
    <row r="7" spans="1:4">
      <c r="A7" s="127" t="s">
        <v>21</v>
      </c>
      <c r="B7" s="127">
        <v>415</v>
      </c>
      <c r="C7" s="127">
        <v>166</v>
      </c>
      <c r="D7" s="127">
        <v>249</v>
      </c>
    </row>
    <row r="8" spans="1:4">
      <c r="A8" s="127" t="s">
        <v>22</v>
      </c>
      <c r="B8" s="127">
        <v>192</v>
      </c>
      <c r="C8" s="127">
        <v>9</v>
      </c>
      <c r="D8" s="127">
        <v>183</v>
      </c>
    </row>
    <row r="9" spans="1:4">
      <c r="A9" s="127" t="s">
        <v>23</v>
      </c>
      <c r="B9" s="127">
        <v>662</v>
      </c>
      <c r="C9" s="127">
        <v>590</v>
      </c>
      <c r="D9" s="127">
        <v>72</v>
      </c>
    </row>
    <row r="10" spans="1:4">
      <c r="A10" s="127" t="s">
        <v>24</v>
      </c>
      <c r="B10" s="127">
        <v>29</v>
      </c>
      <c r="C10" s="127">
        <v>6</v>
      </c>
      <c r="D10" s="127">
        <v>23</v>
      </c>
    </row>
    <row r="11" spans="1:4">
      <c r="A11" s="127" t="s">
        <v>25</v>
      </c>
      <c r="B11" s="127">
        <v>6805</v>
      </c>
      <c r="C11" s="127">
        <v>2822</v>
      </c>
      <c r="D11" s="127">
        <v>3983</v>
      </c>
    </row>
    <row r="12" spans="1:4">
      <c r="A12" s="127" t="s">
        <v>26</v>
      </c>
      <c r="B12" s="127">
        <v>759</v>
      </c>
      <c r="C12" s="127">
        <v>209</v>
      </c>
      <c r="D12" s="127">
        <v>550</v>
      </c>
    </row>
    <row r="13" spans="1:4">
      <c r="A13" s="127" t="s">
        <v>38</v>
      </c>
      <c r="B13" s="127">
        <v>4319</v>
      </c>
      <c r="C13" s="127">
        <v>3840</v>
      </c>
      <c r="D13" s="127">
        <v>479</v>
      </c>
    </row>
    <row r="14" spans="1:4">
      <c r="A14" s="127" t="s">
        <v>39</v>
      </c>
      <c r="B14" s="127">
        <v>2507</v>
      </c>
      <c r="C14" s="127">
        <v>1258</v>
      </c>
      <c r="D14" s="127">
        <v>1249</v>
      </c>
    </row>
    <row r="15" spans="1:4">
      <c r="A15" s="127" t="s">
        <v>47</v>
      </c>
      <c r="B15" s="127">
        <v>573</v>
      </c>
      <c r="C15" s="127">
        <v>501</v>
      </c>
      <c r="D15" s="127">
        <v>74</v>
      </c>
    </row>
    <row r="16" spans="1:4">
      <c r="A16" s="127" t="s">
        <v>8</v>
      </c>
      <c r="B16" s="127">
        <v>320</v>
      </c>
      <c r="C16" s="127">
        <v>138</v>
      </c>
      <c r="D16" s="127">
        <v>182</v>
      </c>
    </row>
    <row r="17" spans="1:4">
      <c r="A17" s="127" t="s">
        <v>13</v>
      </c>
      <c r="B17" s="127">
        <v>37</v>
      </c>
      <c r="C17" s="127">
        <v>14</v>
      </c>
      <c r="D17" s="127">
        <v>23</v>
      </c>
    </row>
    <row r="18" spans="1:4">
      <c r="A18" s="127" t="s">
        <v>14</v>
      </c>
      <c r="B18" s="127">
        <v>65</v>
      </c>
      <c r="C18" s="127">
        <v>59</v>
      </c>
      <c r="D18" s="127">
        <v>6</v>
      </c>
    </row>
    <row r="19" spans="1:4">
      <c r="A19" s="127" t="s">
        <v>15</v>
      </c>
      <c r="B19" s="127">
        <v>80</v>
      </c>
      <c r="C19" s="127">
        <v>38</v>
      </c>
      <c r="D19" s="127">
        <v>42</v>
      </c>
    </row>
    <row r="20" spans="1:4">
      <c r="A20" s="127" t="s">
        <v>16</v>
      </c>
      <c r="B20" s="127">
        <v>10</v>
      </c>
      <c r="C20" s="127">
        <v>10</v>
      </c>
      <c r="D20" s="127">
        <v>0</v>
      </c>
    </row>
    <row r="21" spans="1:4">
      <c r="A21" s="127" t="s">
        <v>17</v>
      </c>
      <c r="B21" s="127">
        <v>788</v>
      </c>
      <c r="C21" s="127">
        <v>743</v>
      </c>
      <c r="D21" s="127">
        <v>45</v>
      </c>
    </row>
    <row r="22" spans="1:4">
      <c r="A22" s="127" t="s">
        <v>42</v>
      </c>
      <c r="B22" s="127">
        <v>118</v>
      </c>
      <c r="C22" s="127">
        <v>45</v>
      </c>
      <c r="D22" s="127">
        <v>73</v>
      </c>
    </row>
    <row r="23" spans="1:4">
      <c r="A23" s="127" t="s">
        <v>43</v>
      </c>
      <c r="B23" s="127">
        <v>60</v>
      </c>
      <c r="C23" s="127">
        <v>60</v>
      </c>
      <c r="D23" s="127">
        <v>0</v>
      </c>
    </row>
    <row r="24" spans="1:4">
      <c r="A24" s="127" t="s">
        <v>44</v>
      </c>
      <c r="B24" s="127">
        <v>351</v>
      </c>
      <c r="C24" s="127">
        <v>164</v>
      </c>
      <c r="D24" s="127">
        <v>187</v>
      </c>
    </row>
    <row r="25" spans="1:4">
      <c r="A25" s="127" t="s">
        <v>45</v>
      </c>
      <c r="B25" s="127">
        <v>90</v>
      </c>
      <c r="C25" s="127">
        <v>68</v>
      </c>
      <c r="D25" s="127">
        <v>22</v>
      </c>
    </row>
    <row r="26" spans="1:4">
      <c r="A26" s="127" t="s">
        <v>46</v>
      </c>
      <c r="B26" s="127">
        <v>62</v>
      </c>
      <c r="C26" s="127">
        <v>20</v>
      </c>
      <c r="D26" s="127">
        <v>39</v>
      </c>
    </row>
    <row r="27" spans="1:4">
      <c r="A27" s="127" t="s">
        <v>28</v>
      </c>
      <c r="B27" s="127">
        <v>1512</v>
      </c>
      <c r="C27" s="127">
        <v>696</v>
      </c>
      <c r="D27" s="127">
        <v>816</v>
      </c>
    </row>
    <row r="28" spans="1:4">
      <c r="A28" s="127" t="s">
        <v>29</v>
      </c>
      <c r="B28" s="127">
        <v>175</v>
      </c>
      <c r="C28" s="127">
        <v>166</v>
      </c>
      <c r="D28" s="127">
        <v>9</v>
      </c>
    </row>
    <row r="29" spans="1:4">
      <c r="A29" s="127" t="s">
        <v>30</v>
      </c>
      <c r="B29" s="127">
        <v>118</v>
      </c>
      <c r="C29" s="127">
        <v>104</v>
      </c>
      <c r="D29" s="127">
        <v>14</v>
      </c>
    </row>
    <row r="30" spans="1:4">
      <c r="A30" s="127" t="s">
        <v>31</v>
      </c>
      <c r="B30" s="127">
        <v>61</v>
      </c>
      <c r="C30" s="127">
        <v>39</v>
      </c>
      <c r="D30" s="127">
        <v>22</v>
      </c>
    </row>
    <row r="31" spans="1:4">
      <c r="A31" s="127" t="s">
        <v>33</v>
      </c>
      <c r="B31" s="127">
        <v>377</v>
      </c>
      <c r="C31" s="127">
        <v>158</v>
      </c>
      <c r="D31" s="127">
        <v>219</v>
      </c>
    </row>
    <row r="32" spans="1:4">
      <c r="A32" s="127" t="s">
        <v>34</v>
      </c>
      <c r="B32" s="127">
        <v>17</v>
      </c>
      <c r="C32" s="127">
        <v>11</v>
      </c>
      <c r="D32" s="127">
        <v>6</v>
      </c>
    </row>
    <row r="33" spans="1:4">
      <c r="A33" s="127" t="s">
        <v>32</v>
      </c>
      <c r="B33" s="127">
        <v>92</v>
      </c>
      <c r="C33" s="127">
        <v>51</v>
      </c>
      <c r="D33" s="127">
        <v>41</v>
      </c>
    </row>
    <row r="34" spans="1:4">
      <c r="A34" s="127" t="s">
        <v>35</v>
      </c>
      <c r="B34" s="127">
        <v>120</v>
      </c>
      <c r="C34" s="127">
        <v>91</v>
      </c>
      <c r="D34" s="127">
        <v>29</v>
      </c>
    </row>
    <row r="35" spans="1:4">
      <c r="A35" s="127" t="s">
        <v>36</v>
      </c>
      <c r="B35" s="127">
        <v>233</v>
      </c>
      <c r="C35" s="127">
        <v>109</v>
      </c>
      <c r="D35" s="127">
        <v>124</v>
      </c>
    </row>
    <row r="36" spans="1:4">
      <c r="A36" s="127" t="s">
        <v>37</v>
      </c>
      <c r="B36" s="127">
        <v>4110</v>
      </c>
      <c r="C36" s="127">
        <v>2078</v>
      </c>
      <c r="D36" s="127">
        <v>2032</v>
      </c>
    </row>
    <row r="37" spans="1:4">
      <c r="A37" s="127" t="s">
        <v>12</v>
      </c>
      <c r="B37" s="127">
        <f>SUM(B4:B36)</f>
        <v>25494</v>
      </c>
      <c r="C37" s="127">
        <f t="shared" ref="C37:D37" si="0">SUM(C4:C36)</f>
        <v>14345</v>
      </c>
      <c r="D37" s="127">
        <f t="shared" si="0"/>
        <v>11148</v>
      </c>
    </row>
  </sheetData>
  <pageMargins left="0.75" right="0.75" top="1" bottom="1" header="0.5" footer="0.5"/>
  <pageSetup paperSize="9"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CA5900534DD04C93C0368649BBBF0F" ma:contentTypeVersion="18" ma:contentTypeDescription="Crie um novo documento." ma:contentTypeScope="" ma:versionID="560033b3723cd06ed4ef45b27f9dffb1">
  <xsd:schema xmlns:xsd="http://www.w3.org/2001/XMLSchema" xmlns:xs="http://www.w3.org/2001/XMLSchema" xmlns:p="http://schemas.microsoft.com/office/2006/metadata/properties" xmlns:ns2="e653a2e6-f294-4ad4-b3f7-665c75cde3ee" xmlns:ns3="240dd7fc-776b-44ce-bb35-c9ff221172b2" xmlns:ns4="a4e8c8e2-9064-4b92-8afe-aa7c080a9483" targetNamespace="http://schemas.microsoft.com/office/2006/metadata/properties" ma:root="true" ma:fieldsID="06d19ad63c3bd679e92000a1110c2482" ns2:_="" ns3:_="" ns4:_="">
    <xsd:import namespace="e653a2e6-f294-4ad4-b3f7-665c75cde3ee"/>
    <xsd:import namespace="240dd7fc-776b-44ce-bb35-c9ff221172b2"/>
    <xsd:import namespace="a4e8c8e2-9064-4b92-8afe-aa7c080a94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3a2e6-f294-4ad4-b3f7-665c75cde3e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d07a700-3518-4ffe-8846-852309bf54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dd7fc-776b-44ce-bb35-c9ff221172b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8c8e2-9064-4b92-8afe-aa7c080a948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9950135-ffdc-4e1a-9299-0642930b5507}" ma:internalName="TaxCatchAll" ma:showField="CatchAllData" ma:web="a4e8c8e2-9064-4b92-8afe-aa7c080a94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653a2e6-f294-4ad4-b3f7-665c75cde3ee">
      <Terms xmlns="http://schemas.microsoft.com/office/infopath/2007/PartnerControls"/>
    </lcf76f155ced4ddcb4097134ff3c332f>
    <TaxCatchAll xmlns="a4e8c8e2-9064-4b92-8afe-aa7c080a9483" xsi:nil="true"/>
  </documentManagement>
</p:properties>
</file>

<file path=customXml/itemProps1.xml><?xml version="1.0" encoding="utf-8"?>
<ds:datastoreItem xmlns:ds="http://schemas.openxmlformats.org/officeDocument/2006/customXml" ds:itemID="{B5F1CA3A-92A6-451B-B7C9-FEB67D5FB4ED}"/>
</file>

<file path=customXml/itemProps2.xml><?xml version="1.0" encoding="utf-8"?>
<ds:datastoreItem xmlns:ds="http://schemas.openxmlformats.org/officeDocument/2006/customXml" ds:itemID="{6CFDEFAB-0D0E-483A-B99F-C7F501957BDB}"/>
</file>

<file path=customXml/itemProps3.xml><?xml version="1.0" encoding="utf-8"?>
<ds:datastoreItem xmlns:ds="http://schemas.openxmlformats.org/officeDocument/2006/customXml" ds:itemID="{E4C0EC61-BF21-40A7-B7C9-6EC9C0B615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Anexo II - Consolidado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Laila</dc:creator>
  <cp:lastModifiedBy>Daniel Luís</cp:lastModifiedBy>
  <dcterms:created xsi:type="dcterms:W3CDTF">2015-03-19T00:16:58Z</dcterms:created>
  <dcterms:modified xsi:type="dcterms:W3CDTF">2015-07-26T17:35:00Z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0x0101007DCA5900534DD04C93C0368649BBBF0F</vt:lpwstr>
  </property>
</Properties>
</file>